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w\AW0700\Research\Psychology\Mine\"/>
    </mc:Choice>
  </mc:AlternateContent>
  <xr:revisionPtr revIDLastSave="0" documentId="13_ncr:1_{A1D514F9-E09F-4102-BB42-825123F92853}" xr6:coauthVersionLast="45" xr6:coauthVersionMax="45" xr10:uidLastSave="{00000000-0000-0000-0000-000000000000}"/>
  <bookViews>
    <workbookView xWindow="7190" yWindow="700" windowWidth="30860" windowHeight="20300" xr2:uid="{94A0E6F2-E34F-479E-89CF-BAB174ED1941}"/>
  </bookViews>
  <sheets>
    <sheet name="Sheet 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0" i="2" l="1"/>
  <c r="C369" i="2"/>
  <c r="AF157" i="2" l="1"/>
  <c r="AD157" i="2" s="1"/>
  <c r="I107" i="2" l="1"/>
  <c r="AW113" i="2"/>
  <c r="AU113" i="2" s="1"/>
  <c r="BA193" i="2"/>
  <c r="AY193" i="2" s="1"/>
  <c r="AF231" i="2"/>
  <c r="AD231" i="2" s="1"/>
  <c r="V357" i="2"/>
  <c r="T357" i="2" s="1"/>
  <c r="AO318" i="2"/>
  <c r="AM318" i="2" s="1"/>
  <c r="AI390" i="2" l="1"/>
  <c r="T390" i="2"/>
  <c r="V278" i="2"/>
  <c r="T278" i="2" s="1"/>
  <c r="V313" i="2"/>
  <c r="T313" i="2"/>
  <c r="Q8" i="2" l="1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" i="2"/>
  <c r="C17" i="2"/>
  <c r="C43" i="2"/>
  <c r="C50" i="2"/>
  <c r="R17" i="2" l="1"/>
  <c r="R43" i="2"/>
  <c r="R50" i="2"/>
  <c r="C368" i="2" l="1"/>
  <c r="C367" i="2"/>
  <c r="C366" i="2"/>
  <c r="C365" i="2"/>
  <c r="C364" i="2"/>
  <c r="C363" i="2"/>
  <c r="C362" i="2"/>
  <c r="C361" i="2"/>
  <c r="Q208" i="2" l="1"/>
  <c r="Q201" i="2"/>
  <c r="Q202" i="2"/>
  <c r="Q189" i="2"/>
  <c r="Q173" i="2"/>
  <c r="Q168" i="2"/>
  <c r="Q164" i="2"/>
  <c r="Q209" i="2"/>
  <c r="Q170" i="2"/>
  <c r="Q178" i="2"/>
  <c r="Q206" i="2"/>
  <c r="Q172" i="2"/>
  <c r="Q194" i="2"/>
  <c r="Q188" i="2"/>
  <c r="C53" i="2"/>
  <c r="C46" i="2"/>
  <c r="C45" i="2"/>
  <c r="C44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6" i="2"/>
  <c r="C15" i="2"/>
  <c r="C14" i="2"/>
  <c r="C13" i="2"/>
  <c r="C12" i="2"/>
  <c r="C11" i="2"/>
  <c r="C10" i="2"/>
  <c r="C9" i="2"/>
  <c r="C8" i="2"/>
  <c r="R46" i="2" l="1"/>
  <c r="D206" i="2" s="1"/>
  <c r="R53" i="2"/>
  <c r="D198" i="2" s="1"/>
  <c r="Q198" i="2"/>
  <c r="Q169" i="2"/>
  <c r="Q197" i="2"/>
  <c r="Q182" i="2"/>
  <c r="Q174" i="2"/>
  <c r="Q195" i="2"/>
  <c r="Q205" i="2"/>
  <c r="Q175" i="2"/>
  <c r="Q163" i="2"/>
  <c r="Q191" i="2"/>
  <c r="Q176" i="2"/>
  <c r="D287" i="2" l="1"/>
  <c r="D329" i="2"/>
  <c r="J107" i="2" l="1"/>
  <c r="N107" i="2" s="1"/>
  <c r="I81" i="2" l="1"/>
  <c r="I82" i="2"/>
  <c r="I83" i="2"/>
  <c r="I85" i="2"/>
  <c r="I86" i="2"/>
  <c r="I87" i="2"/>
  <c r="I90" i="2"/>
  <c r="I91" i="2"/>
  <c r="I92" i="2"/>
  <c r="I93" i="2"/>
  <c r="I94" i="2"/>
  <c r="I95" i="2"/>
  <c r="I96" i="2"/>
  <c r="I97" i="2"/>
  <c r="I98" i="2"/>
  <c r="I100" i="2"/>
  <c r="I101" i="2"/>
  <c r="I105" i="2"/>
  <c r="I106" i="2"/>
  <c r="I108" i="2"/>
  <c r="I109" i="2"/>
  <c r="I110" i="2"/>
  <c r="I111" i="2"/>
  <c r="I112" i="2"/>
  <c r="I113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80" i="2"/>
  <c r="I163" i="2"/>
  <c r="I164" i="2"/>
  <c r="I165" i="2"/>
  <c r="I167" i="2"/>
  <c r="I168" i="2"/>
  <c r="I169" i="2"/>
  <c r="I170" i="2"/>
  <c r="I172" i="2"/>
  <c r="I173" i="2"/>
  <c r="I174" i="2"/>
  <c r="I175" i="2"/>
  <c r="I176" i="2"/>
  <c r="I177" i="2"/>
  <c r="I178" i="2"/>
  <c r="I179" i="2"/>
  <c r="I180" i="2"/>
  <c r="I182" i="2"/>
  <c r="I183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201" i="2"/>
  <c r="I202" i="2"/>
  <c r="I203" i="2"/>
  <c r="I204" i="2"/>
  <c r="I205" i="2"/>
  <c r="I206" i="2"/>
  <c r="I207" i="2"/>
  <c r="I208" i="2"/>
  <c r="I209" i="2"/>
  <c r="I162" i="2"/>
  <c r="R196" i="2" l="1"/>
  <c r="J196" i="2"/>
  <c r="P196" i="2" s="1"/>
  <c r="N196" i="2" s="1"/>
  <c r="R198" i="2"/>
  <c r="J198" i="2"/>
  <c r="P198" i="2" s="1"/>
  <c r="N198" i="2" s="1"/>
  <c r="J206" i="2"/>
  <c r="P206" i="2" s="1"/>
  <c r="N206" i="2" s="1"/>
  <c r="R206" i="2"/>
  <c r="C58" i="2"/>
  <c r="R189" i="2"/>
  <c r="J189" i="2"/>
  <c r="P189" i="2" s="1"/>
  <c r="N189" i="2" s="1"/>
  <c r="R173" i="2"/>
  <c r="J173" i="2"/>
  <c r="P173" i="2" s="1"/>
  <c r="N173" i="2" s="1"/>
  <c r="E293" i="2" l="1"/>
  <c r="R58" i="2"/>
  <c r="R188" i="2"/>
  <c r="J188" i="2"/>
  <c r="P188" i="2" s="1"/>
  <c r="N188" i="2" s="1"/>
  <c r="R208" i="2"/>
  <c r="J208" i="2"/>
  <c r="P208" i="2" s="1"/>
  <c r="N208" i="2" s="1"/>
  <c r="R194" i="2"/>
  <c r="J194" i="2"/>
  <c r="P194" i="2" s="1"/>
  <c r="N194" i="2" s="1"/>
  <c r="E328" i="2" l="1"/>
  <c r="E314" i="2"/>
  <c r="E308" i="2"/>
  <c r="R202" i="2"/>
  <c r="J202" i="2"/>
  <c r="P202" i="2" s="1"/>
  <c r="N202" i="2" s="1"/>
  <c r="J195" i="2"/>
  <c r="P195" i="2" s="1"/>
  <c r="N195" i="2" s="1"/>
  <c r="R195" i="2"/>
  <c r="R172" i="2"/>
  <c r="J172" i="2"/>
  <c r="E315" i="2" l="1"/>
  <c r="E322" i="2"/>
  <c r="P172" i="2"/>
  <c r="N172" i="2" s="1"/>
  <c r="E292" i="2" l="1"/>
  <c r="R40" i="2"/>
  <c r="J126" i="2"/>
  <c r="N126" i="2" s="1"/>
  <c r="F328" i="2" l="1"/>
  <c r="D208" i="2"/>
  <c r="D126" i="2"/>
  <c r="J120" i="2"/>
  <c r="R31" i="2"/>
  <c r="D118" i="2" s="1"/>
  <c r="J118" i="2"/>
  <c r="N118" i="2" s="1"/>
  <c r="J106" i="2"/>
  <c r="N106" i="2" s="1"/>
  <c r="C47" i="2"/>
  <c r="R47" i="2" s="1"/>
  <c r="G328" i="2" l="1"/>
  <c r="B365" i="2" s="1"/>
  <c r="F308" i="2"/>
  <c r="D328" i="2"/>
  <c r="D106" i="2"/>
  <c r="D188" i="2"/>
  <c r="N120" i="2"/>
  <c r="R33" i="2"/>
  <c r="G308" i="2" l="1"/>
  <c r="D365" i="2"/>
  <c r="D308" i="2"/>
  <c r="F322" i="2"/>
  <c r="D202" i="2"/>
  <c r="D120" i="2"/>
  <c r="J86" i="2"/>
  <c r="N86" i="2" s="1"/>
  <c r="G322" i="2" l="1"/>
  <c r="F288" i="2"/>
  <c r="D322" i="2"/>
  <c r="J113" i="2"/>
  <c r="N113" i="2" s="1"/>
  <c r="J112" i="2"/>
  <c r="N112" i="2" s="1"/>
  <c r="F314" i="2" l="1"/>
  <c r="F315" i="2"/>
  <c r="J91" i="2"/>
  <c r="N91" i="2" s="1"/>
  <c r="J90" i="2"/>
  <c r="N90" i="2" s="1"/>
  <c r="C48" i="2"/>
  <c r="R169" i="2"/>
  <c r="J169" i="2"/>
  <c r="P169" i="2" s="1"/>
  <c r="N169" i="2" s="1"/>
  <c r="J87" i="2"/>
  <c r="N87" i="2" s="1"/>
  <c r="R168" i="2"/>
  <c r="J168" i="2"/>
  <c r="P168" i="2" s="1"/>
  <c r="N168" i="2" s="1"/>
  <c r="J116" i="2"/>
  <c r="N116" i="2" s="1"/>
  <c r="G315" i="2" l="1"/>
  <c r="G314" i="2"/>
  <c r="B368" i="2" s="1"/>
  <c r="F289" i="2"/>
  <c r="E289" i="2"/>
  <c r="F293" i="2"/>
  <c r="F292" i="2"/>
  <c r="E288" i="2"/>
  <c r="R36" i="2"/>
  <c r="R48" i="2"/>
  <c r="R38" i="2"/>
  <c r="R41" i="2"/>
  <c r="R164" i="2"/>
  <c r="J164" i="2"/>
  <c r="P164" i="2" s="1"/>
  <c r="N164" i="2" s="1"/>
  <c r="J82" i="2"/>
  <c r="N82" i="2" s="1"/>
  <c r="G292" i="2" l="1"/>
  <c r="G293" i="2"/>
  <c r="G288" i="2"/>
  <c r="G289" i="2"/>
  <c r="F284" i="2"/>
  <c r="E284" i="2"/>
  <c r="D86" i="2"/>
  <c r="D90" i="2"/>
  <c r="D172" i="2"/>
  <c r="D91" i="2"/>
  <c r="D173" i="2"/>
  <c r="D168" i="2"/>
  <c r="D169" i="2"/>
  <c r="D87" i="2"/>
  <c r="J127" i="2"/>
  <c r="N127" i="2" s="1"/>
  <c r="G284" i="2" l="1"/>
  <c r="D289" i="2"/>
  <c r="D292" i="2"/>
  <c r="D288" i="2"/>
  <c r="F329" i="2"/>
  <c r="D293" i="2"/>
  <c r="R30" i="2"/>
  <c r="D82" i="2" l="1"/>
  <c r="D164" i="2"/>
  <c r="C73" i="2"/>
  <c r="R73" i="2" s="1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7" i="2"/>
  <c r="C56" i="2"/>
  <c r="C55" i="2"/>
  <c r="C54" i="2"/>
  <c r="C52" i="2"/>
  <c r="C51" i="2"/>
  <c r="C49" i="2"/>
  <c r="C7" i="2"/>
  <c r="D284" i="2" l="1"/>
  <c r="D100" i="2"/>
  <c r="D182" i="2"/>
  <c r="R56" i="2"/>
  <c r="R65" i="2"/>
  <c r="R9" i="2"/>
  <c r="R11" i="2"/>
  <c r="R13" i="2"/>
  <c r="R18" i="2"/>
  <c r="R20" i="2"/>
  <c r="R22" i="2"/>
  <c r="R49" i="2"/>
  <c r="R55" i="2"/>
  <c r="R57" i="2"/>
  <c r="R60" i="2"/>
  <c r="R64" i="2"/>
  <c r="R37" i="2"/>
  <c r="R71" i="2"/>
  <c r="D124" i="2" s="1"/>
  <c r="R66" i="2"/>
  <c r="R68" i="2"/>
  <c r="R25" i="2"/>
  <c r="R10" i="2"/>
  <c r="R19" i="2"/>
  <c r="R8" i="2"/>
  <c r="R16" i="2"/>
  <c r="R27" i="2"/>
  <c r="R42" i="2"/>
  <c r="R72" i="2"/>
  <c r="R26" i="2"/>
  <c r="R28" i="2"/>
  <c r="R32" i="2"/>
  <c r="R39" i="2"/>
  <c r="R44" i="2"/>
  <c r="R54" i="2"/>
  <c r="R63" i="2"/>
  <c r="R7" i="2"/>
  <c r="R12" i="2"/>
  <c r="R14" i="2"/>
  <c r="R24" i="2"/>
  <c r="R29" i="2"/>
  <c r="R34" i="2"/>
  <c r="R52" i="2"/>
  <c r="R59" i="2"/>
  <c r="R61" i="2"/>
  <c r="R70" i="2"/>
  <c r="R15" i="2"/>
  <c r="D187" i="2" s="1"/>
  <c r="R21" i="2"/>
  <c r="D107" i="2" s="1"/>
  <c r="R23" i="2"/>
  <c r="R35" i="2"/>
  <c r="R45" i="2"/>
  <c r="R51" i="2"/>
  <c r="R62" i="2"/>
  <c r="R67" i="2"/>
  <c r="R69" i="2"/>
  <c r="D307" i="2" l="1"/>
  <c r="D302" i="2"/>
  <c r="D196" i="2"/>
  <c r="D116" i="2"/>
  <c r="D170" i="2"/>
  <c r="D189" i="2"/>
  <c r="D101" i="2"/>
  <c r="D109" i="2"/>
  <c r="D92" i="2"/>
  <c r="D111" i="2"/>
  <c r="D96" i="2"/>
  <c r="D178" i="2"/>
  <c r="D195" i="2"/>
  <c r="D113" i="2"/>
  <c r="D80" i="2"/>
  <c r="D162" i="2"/>
  <c r="D81" i="2"/>
  <c r="D163" i="2"/>
  <c r="D194" i="2"/>
  <c r="D112" i="2"/>
  <c r="D117" i="2"/>
  <c r="D105" i="2"/>
  <c r="D183" i="2"/>
  <c r="D191" i="2"/>
  <c r="D93" i="2"/>
  <c r="D175" i="2"/>
  <c r="D204" i="2"/>
  <c r="D122" i="2"/>
  <c r="D180" i="2"/>
  <c r="D98" i="2"/>
  <c r="D179" i="2"/>
  <c r="D97" i="2"/>
  <c r="D193" i="2"/>
  <c r="D83" i="2"/>
  <c r="D165" i="2"/>
  <c r="D176" i="2"/>
  <c r="D94" i="2"/>
  <c r="D123" i="2"/>
  <c r="D205" i="2"/>
  <c r="D95" i="2"/>
  <c r="D177" i="2"/>
  <c r="D108" i="2"/>
  <c r="D190" i="2"/>
  <c r="D207" i="2"/>
  <c r="D125" i="2"/>
  <c r="D203" i="2"/>
  <c r="D121" i="2"/>
  <c r="D115" i="2"/>
  <c r="D197" i="2"/>
  <c r="D174" i="2"/>
  <c r="D110" i="2"/>
  <c r="D192" i="2"/>
  <c r="D201" i="2"/>
  <c r="D119" i="2"/>
  <c r="R209" i="2"/>
  <c r="J209" i="2"/>
  <c r="P209" i="2" s="1"/>
  <c r="N209" i="2" s="1"/>
  <c r="R170" i="2"/>
  <c r="J170" i="2"/>
  <c r="P170" i="2" s="1"/>
  <c r="N170" i="2" s="1"/>
  <c r="D370" i="2" l="1"/>
  <c r="AL113" i="2"/>
  <c r="AQ113" i="2" s="1"/>
  <c r="AS113" i="2" s="1"/>
  <c r="U231" i="2"/>
  <c r="Z231" i="2" s="1"/>
  <c r="AB231" i="2" s="1"/>
  <c r="AP193" i="2"/>
  <c r="AU193" i="2" s="1"/>
  <c r="AW193" i="2" s="1"/>
  <c r="D310" i="2"/>
  <c r="D299" i="2"/>
  <c r="D314" i="2"/>
  <c r="D294" i="2"/>
  <c r="D283" i="2"/>
  <c r="D325" i="2"/>
  <c r="D324" i="2"/>
  <c r="D323" i="2"/>
  <c r="D295" i="2"/>
  <c r="D321" i="2"/>
  <c r="D317" i="2"/>
  <c r="D297" i="2"/>
  <c r="D313" i="2"/>
  <c r="D300" i="2"/>
  <c r="D315" i="2"/>
  <c r="D285" i="2"/>
  <c r="D303" i="2"/>
  <c r="E329" i="2"/>
  <c r="D312" i="2"/>
  <c r="D327" i="2"/>
  <c r="D296" i="2"/>
  <c r="D311" i="2"/>
  <c r="D282" i="2"/>
  <c r="D298" i="2"/>
  <c r="H162" i="2"/>
  <c r="H107" i="2"/>
  <c r="H196" i="2"/>
  <c r="H198" i="2"/>
  <c r="H189" i="2"/>
  <c r="H206" i="2"/>
  <c r="H126" i="2"/>
  <c r="H194" i="2"/>
  <c r="H195" i="2"/>
  <c r="H208" i="2"/>
  <c r="H188" i="2"/>
  <c r="H202" i="2"/>
  <c r="H173" i="2"/>
  <c r="H172" i="2"/>
  <c r="H120" i="2"/>
  <c r="H106" i="2"/>
  <c r="H118" i="2"/>
  <c r="H86" i="2"/>
  <c r="H112" i="2"/>
  <c r="H113" i="2"/>
  <c r="H90" i="2"/>
  <c r="H91" i="2"/>
  <c r="H87" i="2"/>
  <c r="H116" i="2"/>
  <c r="H82" i="2"/>
  <c r="R163" i="2"/>
  <c r="R165" i="2"/>
  <c r="R167" i="2"/>
  <c r="R174" i="2"/>
  <c r="R175" i="2"/>
  <c r="R176" i="2"/>
  <c r="R177" i="2"/>
  <c r="R178" i="2"/>
  <c r="R179" i="2"/>
  <c r="R180" i="2"/>
  <c r="R182" i="2"/>
  <c r="R183" i="2"/>
  <c r="R187" i="2"/>
  <c r="R190" i="2"/>
  <c r="R191" i="2"/>
  <c r="R192" i="2"/>
  <c r="R193" i="2"/>
  <c r="R197" i="2"/>
  <c r="R201" i="2"/>
  <c r="R203" i="2"/>
  <c r="R204" i="2"/>
  <c r="R205" i="2"/>
  <c r="R207" i="2"/>
  <c r="R162" i="2"/>
  <c r="J163" i="2"/>
  <c r="P163" i="2" s="1"/>
  <c r="N163" i="2" s="1"/>
  <c r="J165" i="2"/>
  <c r="P165" i="2" s="1"/>
  <c r="N165" i="2" s="1"/>
  <c r="J167" i="2"/>
  <c r="P167" i="2" s="1"/>
  <c r="N167" i="2" s="1"/>
  <c r="J174" i="2"/>
  <c r="P174" i="2" s="1"/>
  <c r="N174" i="2" s="1"/>
  <c r="J175" i="2"/>
  <c r="P175" i="2" s="1"/>
  <c r="N175" i="2" s="1"/>
  <c r="J176" i="2"/>
  <c r="P176" i="2" s="1"/>
  <c r="N176" i="2" s="1"/>
  <c r="J177" i="2"/>
  <c r="P177" i="2" s="1"/>
  <c r="N177" i="2" s="1"/>
  <c r="J178" i="2"/>
  <c r="P178" i="2" s="1"/>
  <c r="N178" i="2" s="1"/>
  <c r="J179" i="2"/>
  <c r="P179" i="2" s="1"/>
  <c r="N179" i="2" s="1"/>
  <c r="J180" i="2"/>
  <c r="P180" i="2" s="1"/>
  <c r="N180" i="2" s="1"/>
  <c r="J182" i="2"/>
  <c r="P182" i="2" s="1"/>
  <c r="N182" i="2" s="1"/>
  <c r="J183" i="2"/>
  <c r="P183" i="2" s="1"/>
  <c r="N183" i="2" s="1"/>
  <c r="J187" i="2"/>
  <c r="P187" i="2" s="1"/>
  <c r="N187" i="2" s="1"/>
  <c r="J190" i="2"/>
  <c r="P190" i="2" s="1"/>
  <c r="N190" i="2" s="1"/>
  <c r="J191" i="2"/>
  <c r="P191" i="2" s="1"/>
  <c r="N191" i="2" s="1"/>
  <c r="J192" i="2"/>
  <c r="P192" i="2" s="1"/>
  <c r="N192" i="2" s="1"/>
  <c r="J193" i="2"/>
  <c r="P193" i="2" s="1"/>
  <c r="N193" i="2" s="1"/>
  <c r="J197" i="2"/>
  <c r="P197" i="2" s="1"/>
  <c r="N197" i="2" s="1"/>
  <c r="J201" i="2"/>
  <c r="P201" i="2" s="1"/>
  <c r="N201" i="2" s="1"/>
  <c r="J203" i="2"/>
  <c r="P203" i="2" s="1"/>
  <c r="N203" i="2" s="1"/>
  <c r="J204" i="2"/>
  <c r="P204" i="2" s="1"/>
  <c r="N204" i="2" s="1"/>
  <c r="J205" i="2"/>
  <c r="P205" i="2" s="1"/>
  <c r="N205" i="2" s="1"/>
  <c r="J207" i="2"/>
  <c r="P207" i="2" s="1"/>
  <c r="N207" i="2" s="1"/>
  <c r="J162" i="2"/>
  <c r="D368" i="2" l="1"/>
  <c r="D366" i="2"/>
  <c r="G329" i="2"/>
  <c r="D363" i="2"/>
  <c r="D369" i="2"/>
  <c r="D364" i="2"/>
  <c r="AD318" i="2"/>
  <c r="AI318" i="2" s="1"/>
  <c r="AK318" i="2" s="1"/>
  <c r="D361" i="2"/>
  <c r="D362" i="2"/>
  <c r="E325" i="2"/>
  <c r="E310" i="2"/>
  <c r="E296" i="2"/>
  <c r="E285" i="2"/>
  <c r="E313" i="2"/>
  <c r="E299" i="2"/>
  <c r="E283" i="2"/>
  <c r="D367" i="2"/>
  <c r="E312" i="2"/>
  <c r="E303" i="2"/>
  <c r="E298" i="2"/>
  <c r="E294" i="2"/>
  <c r="E317" i="2"/>
  <c r="E300" i="2"/>
  <c r="E324" i="2"/>
  <c r="E307" i="2"/>
  <c r="E295" i="2"/>
  <c r="E323" i="2"/>
  <c r="E327" i="2"/>
  <c r="E321" i="2"/>
  <c r="E311" i="2"/>
  <c r="E302" i="2"/>
  <c r="E297" i="2"/>
  <c r="E287" i="2"/>
  <c r="P162" i="2"/>
  <c r="N162" i="2" s="1"/>
  <c r="K278" i="2" s="1"/>
  <c r="P278" i="2" s="1"/>
  <c r="R278" i="2" s="1"/>
  <c r="J123" i="2"/>
  <c r="N123" i="2" s="1"/>
  <c r="J125" i="2"/>
  <c r="N125" i="2" s="1"/>
  <c r="K390" i="2" l="1"/>
  <c r="P390" i="2" s="1"/>
  <c r="R390" i="2" s="1"/>
  <c r="E282" i="2"/>
  <c r="F327" i="2"/>
  <c r="F325" i="2"/>
  <c r="J81" i="2"/>
  <c r="N81" i="2" s="1"/>
  <c r="J83" i="2"/>
  <c r="N83" i="2" s="1"/>
  <c r="J85" i="2"/>
  <c r="N85" i="2" s="1"/>
  <c r="J92" i="2"/>
  <c r="N92" i="2" s="1"/>
  <c r="J93" i="2"/>
  <c r="N93" i="2" s="1"/>
  <c r="J94" i="2"/>
  <c r="N94" i="2" s="1"/>
  <c r="J95" i="2"/>
  <c r="N95" i="2" s="1"/>
  <c r="J96" i="2"/>
  <c r="N96" i="2" s="1"/>
  <c r="J97" i="2"/>
  <c r="N97" i="2" s="1"/>
  <c r="J98" i="2"/>
  <c r="N98" i="2" s="1"/>
  <c r="J100" i="2"/>
  <c r="N100" i="2" s="1"/>
  <c r="J101" i="2"/>
  <c r="N101" i="2" s="1"/>
  <c r="J105" i="2"/>
  <c r="N105" i="2" s="1"/>
  <c r="J108" i="2"/>
  <c r="N108" i="2" s="1"/>
  <c r="J109" i="2"/>
  <c r="N109" i="2" s="1"/>
  <c r="J110" i="2"/>
  <c r="N110" i="2" s="1"/>
  <c r="J111" i="2"/>
  <c r="N111" i="2" s="1"/>
  <c r="J115" i="2"/>
  <c r="N115" i="2" s="1"/>
  <c r="J117" i="2"/>
  <c r="N117" i="2" s="1"/>
  <c r="J119" i="2"/>
  <c r="N119" i="2" s="1"/>
  <c r="J121" i="2"/>
  <c r="N121" i="2" s="1"/>
  <c r="J122" i="2"/>
  <c r="N122" i="2" s="1"/>
  <c r="J124" i="2"/>
  <c r="N124" i="2" s="1"/>
  <c r="J80" i="2"/>
  <c r="G325" i="2" l="1"/>
  <c r="G327" i="2"/>
  <c r="F283" i="2"/>
  <c r="F302" i="2"/>
  <c r="F287" i="2"/>
  <c r="F303" i="2"/>
  <c r="F285" i="2"/>
  <c r="F323" i="2"/>
  <c r="F313" i="2"/>
  <c r="F307" i="2"/>
  <c r="F299" i="2"/>
  <c r="F295" i="2"/>
  <c r="F321" i="2"/>
  <c r="F312" i="2"/>
  <c r="F298" i="2"/>
  <c r="F294" i="2"/>
  <c r="F311" i="2"/>
  <c r="F297" i="2"/>
  <c r="F324" i="2"/>
  <c r="F317" i="2"/>
  <c r="F310" i="2"/>
  <c r="F300" i="2"/>
  <c r="F296" i="2"/>
  <c r="N80" i="2"/>
  <c r="U157" i="2" s="1"/>
  <c r="Z157" i="2" s="1"/>
  <c r="AB157" i="2" s="1"/>
  <c r="M107" i="2"/>
  <c r="M126" i="2"/>
  <c r="M118" i="2"/>
  <c r="M106" i="2"/>
  <c r="M120" i="2"/>
  <c r="M86" i="2"/>
  <c r="M112" i="2"/>
  <c r="M113" i="2"/>
  <c r="M90" i="2"/>
  <c r="M91" i="2"/>
  <c r="M87" i="2"/>
  <c r="M116" i="2"/>
  <c r="M127" i="2"/>
  <c r="M82" i="2"/>
  <c r="M119" i="2"/>
  <c r="M80" i="2"/>
  <c r="M125" i="2"/>
  <c r="M123" i="2"/>
  <c r="M111" i="2"/>
  <c r="M124" i="2"/>
  <c r="M117" i="2"/>
  <c r="M105" i="2"/>
  <c r="M98" i="2"/>
  <c r="M94" i="2"/>
  <c r="M83" i="2"/>
  <c r="M122" i="2"/>
  <c r="M109" i="2"/>
  <c r="M101" i="2"/>
  <c r="M97" i="2"/>
  <c r="M93" i="2"/>
  <c r="M81" i="2"/>
  <c r="M121" i="2"/>
  <c r="M115" i="2"/>
  <c r="M108" i="2"/>
  <c r="M100" i="2"/>
  <c r="M96" i="2"/>
  <c r="M92" i="2"/>
  <c r="M85" i="2"/>
  <c r="M95" i="2"/>
  <c r="M110" i="2"/>
  <c r="G310" i="2" l="1"/>
  <c r="G311" i="2"/>
  <c r="B366" i="2" s="1"/>
  <c r="G321" i="2"/>
  <c r="G313" i="2"/>
  <c r="G287" i="2"/>
  <c r="G317" i="2"/>
  <c r="G294" i="2"/>
  <c r="G295" i="2"/>
  <c r="B363" i="2" s="1"/>
  <c r="G323" i="2"/>
  <c r="G302" i="2"/>
  <c r="G296" i="2"/>
  <c r="G324" i="2"/>
  <c r="G298" i="2"/>
  <c r="G299" i="2"/>
  <c r="G285" i="2"/>
  <c r="G283" i="2"/>
  <c r="B369" i="2" s="1"/>
  <c r="G300" i="2"/>
  <c r="G297" i="2"/>
  <c r="G312" i="2"/>
  <c r="B367" i="2" s="1"/>
  <c r="G307" i="2"/>
  <c r="B370" i="2" s="1"/>
  <c r="G303" i="2"/>
  <c r="F282" i="2"/>
  <c r="H169" i="2"/>
  <c r="H168" i="2"/>
  <c r="H164" i="2"/>
  <c r="H170" i="2"/>
  <c r="B361" i="2" l="1"/>
  <c r="B364" i="2"/>
  <c r="Z390" i="2" s="1"/>
  <c r="AE390" i="2" s="1"/>
  <c r="AG390" i="2" s="1"/>
  <c r="B362" i="2"/>
  <c r="G282" i="2"/>
  <c r="H325" i="2"/>
  <c r="H329" i="2"/>
  <c r="H288" i="2"/>
  <c r="H324" i="2"/>
  <c r="H294" i="2"/>
  <c r="H307" i="2"/>
  <c r="H317" i="2"/>
  <c r="H299" i="2"/>
  <c r="H315" i="2"/>
  <c r="K313" i="2"/>
  <c r="P313" i="2" s="1"/>
  <c r="R313" i="2" s="1"/>
  <c r="H314" i="2"/>
  <c r="H295" i="2"/>
  <c r="H283" i="2"/>
  <c r="H289" i="2"/>
  <c r="H322" i="2"/>
  <c r="H313" i="2"/>
  <c r="H327" i="2"/>
  <c r="H292" i="2"/>
  <c r="H328" i="2"/>
  <c r="H312" i="2"/>
  <c r="H297" i="2"/>
  <c r="H300" i="2"/>
  <c r="H311" i="2"/>
  <c r="H284" i="2"/>
  <c r="H293" i="2"/>
  <c r="H308" i="2"/>
  <c r="H323" i="2"/>
  <c r="H302" i="2"/>
  <c r="H282" i="2"/>
  <c r="H285" i="2"/>
  <c r="H296" i="2"/>
  <c r="H167" i="2"/>
  <c r="H165" i="2"/>
  <c r="H205" i="2"/>
  <c r="H174" i="2"/>
  <c r="H197" i="2"/>
  <c r="H209" i="2"/>
  <c r="H203" i="2"/>
  <c r="H187" i="2"/>
  <c r="H201" i="2"/>
  <c r="H175" i="2"/>
  <c r="H183" i="2"/>
  <c r="H182" i="2"/>
  <c r="H190" i="2"/>
  <c r="H179" i="2"/>
  <c r="H192" i="2"/>
  <c r="H176" i="2"/>
  <c r="H180" i="2"/>
  <c r="H191" i="2"/>
  <c r="H193" i="2"/>
  <c r="H178" i="2"/>
  <c r="H163" i="2"/>
  <c r="H204" i="2"/>
  <c r="H207" i="2"/>
  <c r="H177" i="2"/>
  <c r="H125" i="2"/>
  <c r="H123" i="2"/>
  <c r="H101" i="2"/>
  <c r="H110" i="2"/>
  <c r="H119" i="2"/>
  <c r="H122" i="2"/>
  <c r="H124" i="2"/>
  <c r="H117" i="2"/>
  <c r="H95" i="2"/>
  <c r="H83" i="2"/>
  <c r="H98" i="2"/>
  <c r="H97" i="2"/>
  <c r="H94" i="2"/>
  <c r="H81" i="2"/>
  <c r="H121" i="2"/>
  <c r="H80" i="2"/>
  <c r="H85" i="2"/>
  <c r="H127" i="2"/>
  <c r="H100" i="2"/>
  <c r="H109" i="2"/>
  <c r="H105" i="2"/>
  <c r="H115" i="2"/>
  <c r="H111" i="2"/>
  <c r="H92" i="2"/>
  <c r="H96" i="2"/>
  <c r="H93" i="2"/>
  <c r="H108" i="2"/>
  <c r="H321" i="2" l="1"/>
  <c r="H287" i="2"/>
  <c r="H303" i="2"/>
  <c r="K357" i="2" s="1"/>
  <c r="P357" i="2" s="1"/>
  <c r="R357" i="2" s="1"/>
  <c r="H310" i="2"/>
  <c r="H298" i="2"/>
</calcChain>
</file>

<file path=xl/sharedStrings.xml><?xml version="1.0" encoding="utf-8"?>
<sst xmlns="http://schemas.openxmlformats.org/spreadsheetml/2006/main" count="683" uniqueCount="343">
  <si>
    <t>Country</t>
  </si>
  <si>
    <t>Phillipines</t>
  </si>
  <si>
    <t>India</t>
  </si>
  <si>
    <t>Qatar</t>
  </si>
  <si>
    <t>Egypt</t>
  </si>
  <si>
    <t>UAE</t>
  </si>
  <si>
    <t>Thailand</t>
  </si>
  <si>
    <t>Kuwait</t>
  </si>
  <si>
    <t>Bahrain</t>
  </si>
  <si>
    <t>Malaysia</t>
  </si>
  <si>
    <t>Indonesia</t>
  </si>
  <si>
    <t>Singapore</t>
  </si>
  <si>
    <t>Saudia Arabia</t>
  </si>
  <si>
    <t>Taiwan</t>
  </si>
  <si>
    <t>Spain</t>
  </si>
  <si>
    <t>Italy</t>
  </si>
  <si>
    <t>Australia</t>
  </si>
  <si>
    <t>France</t>
  </si>
  <si>
    <t>Hong Kong</t>
  </si>
  <si>
    <t>Great Britain</t>
  </si>
  <si>
    <t>Finland</t>
  </si>
  <si>
    <t>Norway</t>
  </si>
  <si>
    <t>Sweden</t>
  </si>
  <si>
    <t>Denmark</t>
  </si>
  <si>
    <t>Germany</t>
  </si>
  <si>
    <t>% religiosity (Gallup 2009 via wiki)</t>
  </si>
  <si>
    <t>% religiosity (composite from wiki irreligiosity)</t>
  </si>
  <si>
    <t>Nigeria</t>
  </si>
  <si>
    <t>Pakistan</t>
  </si>
  <si>
    <t>DR Congo</t>
  </si>
  <si>
    <t>Venezuela</t>
  </si>
  <si>
    <t>Romania</t>
  </si>
  <si>
    <t>Turkey</t>
  </si>
  <si>
    <t>Macedonia</t>
  </si>
  <si>
    <t>Iran</t>
  </si>
  <si>
    <t>Kosovo</t>
  </si>
  <si>
    <t>Serbia</t>
  </si>
  <si>
    <t>Ukraine</t>
  </si>
  <si>
    <t>Latvia</t>
  </si>
  <si>
    <t>Belgium</t>
  </si>
  <si>
    <t>Netherlands</t>
  </si>
  <si>
    <t>Japan</t>
  </si>
  <si>
    <t>Estonia</t>
  </si>
  <si>
    <t>Czech republic</t>
  </si>
  <si>
    <t>Ghana</t>
  </si>
  <si>
    <t>Azerbaijan</t>
  </si>
  <si>
    <t>South Korea</t>
  </si>
  <si>
    <t>Predicted</t>
  </si>
  <si>
    <t>Residual</t>
  </si>
  <si>
    <t>% religiosity (Average) - residuals</t>
  </si>
  <si>
    <t>Philippines</t>
  </si>
  <si>
    <t>UK</t>
  </si>
  <si>
    <t>Canada</t>
  </si>
  <si>
    <t>Ireland</t>
  </si>
  <si>
    <t>Bulgaria</t>
  </si>
  <si>
    <t>Slovenia</t>
  </si>
  <si>
    <t>Iraq</t>
  </si>
  <si>
    <t>Afghanistan</t>
  </si>
  <si>
    <t>Brazil</t>
  </si>
  <si>
    <t>Morocco</t>
  </si>
  <si>
    <t>N&amp;W Europe / Christian</t>
  </si>
  <si>
    <t>S&amp;E Europe / Christian</t>
  </si>
  <si>
    <t>North &amp; Shia Islam</t>
  </si>
  <si>
    <t>Czech Rep</t>
  </si>
  <si>
    <t>BOUNDARY</t>
  </si>
  <si>
    <t>Population (M)</t>
  </si>
  <si>
    <t>https://en.wikipedia.org/wiki/Wind_power_by_country</t>
  </si>
  <si>
    <t>Rank of Religiosity</t>
  </si>
  <si>
    <t>http://data.un.org/Data.aspx?d=CLINO&amp;f=ElementCode%3A15%3BCountryCode%3AKO</t>
  </si>
  <si>
    <t>Darwin</t>
  </si>
  <si>
    <t>Sydney</t>
  </si>
  <si>
    <t>Alice Springs</t>
  </si>
  <si>
    <t>Teresina</t>
  </si>
  <si>
    <t>Caxias</t>
  </si>
  <si>
    <t>Porto de Moz</t>
  </si>
  <si>
    <t>New Delhi</t>
  </si>
  <si>
    <t>Bangalore</t>
  </si>
  <si>
    <t>Mumbai</t>
  </si>
  <si>
    <t>Milan</t>
  </si>
  <si>
    <t>Naples</t>
  </si>
  <si>
    <t>Sapporo</t>
  </si>
  <si>
    <t>Tokyo</t>
  </si>
  <si>
    <t>Hiroshima</t>
  </si>
  <si>
    <t>https://en.wikipedia.org/wiki/Solar_power_by_country</t>
  </si>
  <si>
    <t>Seville</t>
  </si>
  <si>
    <t>Madrid</t>
  </si>
  <si>
    <t>Santander</t>
  </si>
  <si>
    <t>Stockholm</t>
  </si>
  <si>
    <t>Karesuando</t>
  </si>
  <si>
    <t>Jonkoping</t>
  </si>
  <si>
    <t>Odessa</t>
  </si>
  <si>
    <t>Poltava</t>
  </si>
  <si>
    <t>Lvov (Lviv)</t>
  </si>
  <si>
    <t>Edinburgh</t>
  </si>
  <si>
    <t>Manchest</t>
  </si>
  <si>
    <t>Plymouth</t>
  </si>
  <si>
    <t>https://wiki2.org/en/List_of_cities_by_sunshine_duration#Europe</t>
  </si>
  <si>
    <t>Vancouver</t>
  </si>
  <si>
    <t>Edmonton</t>
  </si>
  <si>
    <t>Churchill</t>
  </si>
  <si>
    <t>Montreal</t>
  </si>
  <si>
    <t>Kuala lumpur</t>
  </si>
  <si>
    <t>Kote Bahru</t>
  </si>
  <si>
    <t>Kuching</t>
  </si>
  <si>
    <t>Kota Kinbalu</t>
  </si>
  <si>
    <t>Tangier</t>
  </si>
  <si>
    <t>Agadir</t>
  </si>
  <si>
    <t>Ouarzazate</t>
  </si>
  <si>
    <t>Taza</t>
  </si>
  <si>
    <t>https://sunmetrix.com/what-is-capacity-factor-and-how-does-solar-energy-compare/</t>
  </si>
  <si>
    <t>Poland</t>
  </si>
  <si>
    <t>Population</t>
  </si>
  <si>
    <t>https://www.worldometers.info/world-population/population-by-country/</t>
  </si>
  <si>
    <t>Warsaw</t>
  </si>
  <si>
    <t>Krakow</t>
  </si>
  <si>
    <t>Wroclaw</t>
  </si>
  <si>
    <t>Kosalin</t>
  </si>
  <si>
    <t>Portugal</t>
  </si>
  <si>
    <t>Porto</t>
  </si>
  <si>
    <t>Lisboa</t>
  </si>
  <si>
    <t>Faro</t>
  </si>
  <si>
    <t>Coimbra</t>
  </si>
  <si>
    <t>Mexico</t>
  </si>
  <si>
    <t>Acapulco</t>
  </si>
  <si>
    <t>Veracruz</t>
  </si>
  <si>
    <t>Mazatlan</t>
  </si>
  <si>
    <t>Tampico</t>
  </si>
  <si>
    <t>Austria</t>
  </si>
  <si>
    <t>Greece</t>
  </si>
  <si>
    <t>Spain 6</t>
  </si>
  <si>
    <t>80-100</t>
  </si>
  <si>
    <t>60-79</t>
  </si>
  <si>
    <t>40-59</t>
  </si>
  <si>
    <t>30-39</t>
  </si>
  <si>
    <t>20-29</t>
  </si>
  <si>
    <t>UN Vote Share for CC action</t>
  </si>
  <si>
    <t>Religiosity key (%)</t>
  </si>
  <si>
    <t>Lithuania</t>
  </si>
  <si>
    <t>Lithunia</t>
  </si>
  <si>
    <t>Tunisia</t>
  </si>
  <si>
    <t>South Africa</t>
  </si>
  <si>
    <t>Chile</t>
  </si>
  <si>
    <r>
      <t xml:space="preserve">Wiki / Gallup 2009=yellow, </t>
    </r>
    <r>
      <rPr>
        <sz val="11"/>
        <color rgb="FFFF00FF"/>
        <rFont val="Calibri"/>
        <family val="2"/>
        <scheme val="minor"/>
      </rPr>
      <t>Pew 2012=pink</t>
    </r>
  </si>
  <si>
    <r>
      <rPr>
        <sz val="11"/>
        <rFont val="Calibri"/>
        <family val="2"/>
        <scheme val="minor"/>
      </rPr>
      <t xml:space="preserve">WIN/GIA: </t>
    </r>
    <r>
      <rPr>
        <sz val="11"/>
        <color rgb="FF0000FF"/>
        <rFont val="Calibri"/>
        <family val="2"/>
        <scheme val="minor"/>
      </rPr>
      <t>2017=blue</t>
    </r>
    <r>
      <rPr>
        <sz val="11"/>
        <color theme="9" tint="-0.249977111117893"/>
        <rFont val="Calibri"/>
        <family val="2"/>
        <scheme val="minor"/>
      </rPr>
      <t xml:space="preserve">, </t>
    </r>
    <r>
      <rPr>
        <sz val="11"/>
        <color rgb="FF00B050"/>
        <rFont val="Calibri"/>
        <family val="2"/>
        <scheme val="minor"/>
      </rPr>
      <t>2015=green</t>
    </r>
    <r>
      <rPr>
        <sz val="11"/>
        <color theme="9" tint="-0.249977111117893"/>
        <rFont val="Calibri"/>
        <family val="2"/>
        <scheme val="minor"/>
      </rPr>
      <t xml:space="preserve">, </t>
    </r>
    <r>
      <rPr>
        <sz val="11"/>
        <color rgb="FFFF0000"/>
        <rFont val="Calibri"/>
        <family val="2"/>
        <scheme val="minor"/>
      </rPr>
      <t xml:space="preserve">2012=red, </t>
    </r>
    <r>
      <rPr>
        <sz val="11"/>
        <color rgb="FF9F14F4"/>
        <rFont val="Calibri"/>
        <family val="2"/>
        <scheme val="minor"/>
      </rPr>
      <t>2006=purple</t>
    </r>
  </si>
  <si>
    <t>&lt; 21 &gt;</t>
  </si>
  <si>
    <t>&lt; 20 &gt;</t>
  </si>
  <si>
    <t>&lt; 10 &gt;</t>
  </si>
  <si>
    <t>Switzerland</t>
  </si>
  <si>
    <t>Athens Ob</t>
  </si>
  <si>
    <t>Iraklion</t>
  </si>
  <si>
    <t>Thessaloniki</t>
  </si>
  <si>
    <t>Kalamata</t>
  </si>
  <si>
    <t>Zuerich</t>
  </si>
  <si>
    <t>Saentis</t>
  </si>
  <si>
    <t>Geneve</t>
  </si>
  <si>
    <t>Lugano</t>
  </si>
  <si>
    <t>Vilneus</t>
  </si>
  <si>
    <t>Klaipeda</t>
  </si>
  <si>
    <t>Tehran</t>
  </si>
  <si>
    <t>Esfahan</t>
  </si>
  <si>
    <t>Bandar Abbas</t>
  </si>
  <si>
    <t>Bandar Anzali</t>
  </si>
  <si>
    <t>Pretoria</t>
  </si>
  <si>
    <t>Cape Town</t>
  </si>
  <si>
    <t>Durban</t>
  </si>
  <si>
    <t>Kimberly</t>
  </si>
  <si>
    <t>Wein</t>
  </si>
  <si>
    <t>Salzburg</t>
  </si>
  <si>
    <t>S Korea</t>
  </si>
  <si>
    <t>S Africa</t>
  </si>
  <si>
    <t>Seoul</t>
  </si>
  <si>
    <t>Yosu</t>
  </si>
  <si>
    <t>Pohang</t>
  </si>
  <si>
    <t>Antofagasta</t>
  </si>
  <si>
    <t>Santiago</t>
  </si>
  <si>
    <t>Valdivia</t>
  </si>
  <si>
    <t>Russia</t>
  </si>
  <si>
    <t>Israel</t>
  </si>
  <si>
    <t>Jerusalem</t>
  </si>
  <si>
    <t>Bet Dagen</t>
  </si>
  <si>
    <t>Leningrad</t>
  </si>
  <si>
    <t>Novgorod</t>
  </si>
  <si>
    <t>Volgodonsk</t>
  </si>
  <si>
    <t>Astrahan</t>
  </si>
  <si>
    <t>Archangelsk</t>
  </si>
  <si>
    <t>Irkutsk</t>
  </si>
  <si>
    <t>Vladivostock</t>
  </si>
  <si>
    <t xml:space="preserve">Magadan </t>
  </si>
  <si>
    <t>Jakutsk</t>
  </si>
  <si>
    <t>Vitim</t>
  </si>
  <si>
    <t>gone &amp; added</t>
  </si>
  <si>
    <t>added in Wind Power</t>
  </si>
  <si>
    <t>added in Sol</t>
  </si>
  <si>
    <t>gone in Sol</t>
  </si>
  <si>
    <t>https://en.wikipedia.org/wiki/List_of_countries_by_past_and_projected_GDP_(PPP)_per_capita#IMF_estimates_between_2010_and_2019</t>
  </si>
  <si>
    <t>2018 IMF GDP per Capita</t>
  </si>
  <si>
    <t>South America</t>
  </si>
  <si>
    <t>https://en.wikipedia.org/wiki/List_of_IMF_ranked_countries_by_GDP</t>
  </si>
  <si>
    <t>Unique Religio-regional</t>
  </si>
  <si>
    <t>Not enough near nations to group</t>
  </si>
  <si>
    <t>Rank of Avg GDPl Cap/Pop</t>
  </si>
  <si>
    <t>Phillipines 33</t>
  </si>
  <si>
    <t>India 23</t>
  </si>
  <si>
    <t>Poland 22</t>
  </si>
  <si>
    <t>Egypt 34</t>
  </si>
  <si>
    <t>Thailand 30</t>
  </si>
  <si>
    <t>Portugal 3</t>
  </si>
  <si>
    <t>Mexico 31</t>
  </si>
  <si>
    <t>Austria 12</t>
  </si>
  <si>
    <t>Greece 4</t>
  </si>
  <si>
    <t>Italy 8</t>
  </si>
  <si>
    <t>Australia 17</t>
  </si>
  <si>
    <t>France 15</t>
  </si>
  <si>
    <t>Great Britain 9</t>
  </si>
  <si>
    <t>Germany 1</t>
  </si>
  <si>
    <t>Finland 19</t>
  </si>
  <si>
    <t>Sweden 7</t>
  </si>
  <si>
    <t>Denmark 2</t>
  </si>
  <si>
    <t>Pakistan 32</t>
  </si>
  <si>
    <t>Lithuania 21</t>
  </si>
  <si>
    <t>Romania 14</t>
  </si>
  <si>
    <t>Brazil 26</t>
  </si>
  <si>
    <t>Turkey 27</t>
  </si>
  <si>
    <t>Bulgaria 11</t>
  </si>
  <si>
    <t>Iran 35</t>
  </si>
  <si>
    <t>South Korea 28</t>
  </si>
  <si>
    <t>Ukraine 24</t>
  </si>
  <si>
    <t>Canada 18</t>
  </si>
  <si>
    <t>South Africa 25</t>
  </si>
  <si>
    <t>Belgium 5</t>
  </si>
  <si>
    <t>Netherlands 13</t>
  </si>
  <si>
    <t>Japan 10</t>
  </si>
  <si>
    <t>Czech republic 16</t>
  </si>
  <si>
    <t>Chile 20</t>
  </si>
  <si>
    <t>Morocco 29</t>
  </si>
  <si>
    <t>(data-points)</t>
  </si>
  <si>
    <t>N&amp;W Europe / Christian / GDPpCR &lt; 26.5</t>
  </si>
  <si>
    <t>N&amp;W Europe / Christian / GDPpCR &gt; 26.5</t>
  </si>
  <si>
    <t>S&amp;E Europe / Christian / GDPpCR &lt; 55</t>
  </si>
  <si>
    <t>S&amp;E Europe / Christian / GDPpCR &gt; 55</t>
  </si>
  <si>
    <t>South America / Christian / GDPpCR &gt; 65</t>
  </si>
  <si>
    <t>Name</t>
  </si>
  <si>
    <t>New to above</t>
  </si>
  <si>
    <t>Average Wind Power capacity</t>
  </si>
  <si>
    <t>Rank of Wcap / Pop</t>
  </si>
  <si>
    <t>2017 Wind Power Capacity</t>
  </si>
  <si>
    <t>2018 Wind Power Capacity</t>
  </si>
  <si>
    <t>NW &amp; Shi'a Islam / GDPpCR &lt; 62</t>
  </si>
  <si>
    <t>NW &amp; Shi'a Islam / GDPpCR &gt; 62</t>
  </si>
  <si>
    <t>Sol-hours2</t>
  </si>
  <si>
    <t>Sol-hours1</t>
  </si>
  <si>
    <t>Solar Power</t>
  </si>
  <si>
    <t>GDPperCap</t>
  </si>
  <si>
    <t>Wind Power</t>
  </si>
  <si>
    <t>Average Solar Power Capacity</t>
  </si>
  <si>
    <t>2018 Solar Power Capacity</t>
  </si>
  <si>
    <t>2017 Solar Power Capacity</t>
  </si>
  <si>
    <t>Annual Sunshine Duration</t>
  </si>
  <si>
    <t>No Solar Capacity Listing</t>
  </si>
  <si>
    <t>No Wind Capacity Listing</t>
  </si>
  <si>
    <t>Avg Wind Capacity / Pop</t>
  </si>
  <si>
    <t>Avg Solar Power / Pop</t>
  </si>
  <si>
    <t>2016 Solar Power Capacity</t>
  </si>
  <si>
    <t>Adjusted Solar Capacity / Pop</t>
  </si>
  <si>
    <t>GDP-levelised Adj SolCap / Pop</t>
  </si>
  <si>
    <t>GDP-levelised WinCap / Pop</t>
  </si>
  <si>
    <t>Avg Renew Cap</t>
  </si>
  <si>
    <t>Solar cap</t>
  </si>
  <si>
    <t>Wind Cap</t>
  </si>
  <si>
    <t>C Factor Info</t>
  </si>
  <si>
    <t>Labels with GDP per Capita Ranking (IMF 2018)</t>
  </si>
  <si>
    <t>No Solar or No Wind Listing</t>
  </si>
  <si>
    <r>
      <rPr>
        <b/>
        <sz val="11"/>
        <color theme="1"/>
        <rFont val="Calibri"/>
        <family val="2"/>
      </rPr>
      <t xml:space="preserve">↓ </t>
    </r>
    <r>
      <rPr>
        <b/>
        <sz val="11"/>
        <color theme="1"/>
        <rFont val="Calibri"/>
        <family val="2"/>
        <scheme val="minor"/>
      </rPr>
      <t>Count = original 48 nations from earlier series at Climate Etc</t>
    </r>
  </si>
  <si>
    <r>
      <rPr>
        <b/>
        <sz val="11"/>
        <color theme="1"/>
        <rFont val="Calibri"/>
        <family val="2"/>
      </rPr>
      <t xml:space="preserve">↓ </t>
    </r>
    <r>
      <rPr>
        <b/>
        <sz val="11"/>
        <color theme="1"/>
        <rFont val="Calibri"/>
        <family val="2"/>
        <scheme val="minor"/>
      </rPr>
      <t>Count = original 48 nations from earlier series of Climate Etc posts</t>
    </r>
  </si>
  <si>
    <t>Rank of Sunshne Durtn</t>
  </si>
  <si>
    <t>Annual Sunshine Duration per location for National Average</t>
  </si>
  <si>
    <t>text color = source</t>
  </si>
  <si>
    <t>Religio-Regnl groups</t>
  </si>
  <si>
    <t>Average Debiased Religiosity for Group</t>
  </si>
  <si>
    <t>Average UN Vote Share for CC action for Group</t>
  </si>
  <si>
    <t>Average of combined Renwable Energy Caoacity / Pop for Group</t>
  </si>
  <si>
    <t>Text Labels for Groups</t>
  </si>
  <si>
    <t>South America / Christian / GDPpCR &lt; 65</t>
  </si>
  <si>
    <t>GB</t>
  </si>
  <si>
    <t>GDP per capita Rank (IMF 2016)</t>
  </si>
  <si>
    <t>Insufficient peers for religio-regional group</t>
  </si>
  <si>
    <t>http://data.myworld2015.org/</t>
  </si>
  <si>
    <t>UN Poll</t>
  </si>
  <si>
    <t>Hungary</t>
  </si>
  <si>
    <t>Slovakia</t>
  </si>
  <si>
    <t>Kenya</t>
  </si>
  <si>
    <t>R-r GDPpC</t>
  </si>
  <si>
    <t>Group key</t>
  </si>
  <si>
    <t xml:space="preserve">    R-r GDPpC</t>
  </si>
  <si>
    <t xml:space="preserve">    Group key</t>
  </si>
  <si>
    <t>GDPpC = "GDP-per-Capita"</t>
  </si>
  <si>
    <t>Per Capita GDPpC-levelised Renewable Energy Capacity key (text labels):</t>
  </si>
  <si>
    <t>Ranked in top 21</t>
  </si>
  <si>
    <t>Per Capita GDPpC-levelised Renewable Energy Capacity = average of (GDPpC-levelised Wind Capacity / population) &amp; (GDPpC-levelised annual-sunshine-adjusted Solar Capacity / population)</t>
  </si>
  <si>
    <t>https://en.wikipedia.org/wiki/Sunshine_duration#</t>
  </si>
  <si>
    <t>Religio-regional</t>
  </si>
  <si>
    <t>GDP-per-Capita key:</t>
  </si>
  <si>
    <t>R=</t>
  </si>
  <si>
    <t>t</t>
  </si>
  <si>
    <t>p</t>
  </si>
  <si>
    <t>tcrit 0.05</t>
  </si>
  <si>
    <t>Rows</t>
  </si>
  <si>
    <t>Sampled April 2020</t>
  </si>
  <si>
    <t>58-77</t>
  </si>
  <si>
    <t>38-57</t>
  </si>
  <si>
    <t>&lt; 20&gt;</t>
  </si>
  <si>
    <t>28-37</t>
  </si>
  <si>
    <t>18-27</t>
  </si>
  <si>
    <t>&lt; 10&gt;</t>
  </si>
  <si>
    <t>&lt; 13 &gt;</t>
  </si>
  <si>
    <t>88-100</t>
  </si>
  <si>
    <t>78-87</t>
  </si>
  <si>
    <t>Data-File Ends.</t>
  </si>
  <si>
    <t>India &amp; near Stans / Any</t>
  </si>
  <si>
    <t>India &amp; near Stans / Any / GDPpCR &gt; 134</t>
  </si>
  <si>
    <t>India &amp; near Stans / Any / GDPpCR &lt; 134</t>
  </si>
  <si>
    <t>Ranked 22-35</t>
  </si>
  <si>
    <t>Average GDP-normalised Capacity / Pop</t>
  </si>
  <si>
    <t>GDP-normalised Adj SolCap / Pop</t>
  </si>
  <si>
    <t>GDP-normalised Wincap / Pop</t>
  </si>
  <si>
    <t>Data-File and Charts for: "Cultural motivations for Wind and Solar Renewables deployment".</t>
  </si>
  <si>
    <t>Norway excluded (Hydro bias, see main post)</t>
  </si>
  <si>
    <t>Russia Europe</t>
  </si>
  <si>
    <t>Russia Asia</t>
  </si>
  <si>
    <t>R-r GDPpCR = Religio-regional GDP-per-Capita Ranking</t>
  </si>
  <si>
    <r>
      <t xml:space="preserve">For this plot of Vote Share for "Action on Climate Change" (a 'weak' </t>
    </r>
    <r>
      <rPr>
        <i/>
        <sz val="11"/>
        <color theme="1"/>
        <rFont val="Calibri"/>
        <family val="2"/>
        <scheme val="minor"/>
      </rPr>
      <t>reality-constrained</t>
    </r>
    <r>
      <rPr>
        <sz val="11"/>
        <color theme="1"/>
        <rFont val="Calibri"/>
        <family val="2"/>
        <scheme val="minor"/>
      </rPr>
      <t xml:space="preserve"> attitude) against Religiosity, each data-point represents a group average</t>
    </r>
  </si>
  <si>
    <t>for high and low GDP-per-Capita halves, within each Religio-regional group. The relationship of the halves (light shade and dark shade of each group colour), i.e.</t>
  </si>
  <si>
    <t>Dark upper and Light lower, is reflected in a similar Chart (F11, right) of Renewables Commitment against Religiosity. So not only is the overall trend found in the</t>
  </si>
  <si>
    <r>
      <t xml:space="preserve">For this plot of Renewables Commitment </t>
    </r>
    <r>
      <rPr>
        <i/>
        <sz val="11"/>
        <color theme="1"/>
        <rFont val="Calibri"/>
        <family val="2"/>
        <scheme val="minor"/>
      </rPr>
      <t xml:space="preserve">(weakly </t>
    </r>
    <r>
      <rPr>
        <sz val="11"/>
        <color theme="1"/>
        <rFont val="Calibri"/>
        <family val="2"/>
        <scheme val="minor"/>
      </rPr>
      <t>c</t>
    </r>
    <r>
      <rPr>
        <i/>
        <sz val="11"/>
        <color theme="1"/>
        <rFont val="Calibri"/>
        <family val="2"/>
        <scheme val="minor"/>
      </rPr>
      <t>onstrained</t>
    </r>
    <r>
      <rPr>
        <sz val="11"/>
        <color theme="1"/>
        <rFont val="Calibri"/>
        <family val="2"/>
        <scheme val="minor"/>
      </rPr>
      <t xml:space="preserve"> by national budget considerations) against Religiosity, each data-point represents a group average</t>
    </r>
  </si>
  <si>
    <t>Dark upper and Light lower, is reflected in a similar Chart (F10, left) of Renewables Commitment against Religiosity. So not only is the overall trend found in the</t>
  </si>
  <si>
    <t>climate-survey (F10) reflected in the real world (Renewables energy policy, F11), so is the secondary variance about trend for R-rGDPpCR.</t>
  </si>
  <si>
    <t>https://en.wikipedia.org/wiki/Importance_of_religion_by_country</t>
  </si>
  <si>
    <t xml:space="preserve">Wiki Gallup 2009 (sampled Dec 2019): </t>
  </si>
  <si>
    <t xml:space="preserve">Wiki WIN/GIA (sampled Dec 2019): </t>
  </si>
  <si>
    <t>https://en.wikipedia.org/wiki/List_of_countries_by_irreligion</t>
  </si>
  <si>
    <t>https://www.pewforum.org/2012/08/09/the-worlds-muslims-unity-and-diversity-2-religious-commitment/</t>
  </si>
  <si>
    <t>Pew 2012 (sampled Dec 2019, Egypt only):</t>
  </si>
  <si>
    <t>All nations Religiosity debias table for prior used nations, plus those added for Wind Capacity and Solar Capacity charts…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</si>
</sst>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6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sz val="14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4"/>
      <color rgb="FF00B0F0"/>
      <name val="Calibri"/>
      <family val="2"/>
      <scheme val="minor"/>
    </font>
    <font>
      <sz val="14"/>
      <color rgb="FFFF00FF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2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name val="Calibri"/>
      <family val="2"/>
      <scheme val="minor"/>
    </font>
    <font>
      <sz val="14"/>
      <color theme="5"/>
      <name val="Calibri"/>
      <family val="2"/>
      <scheme val="minor"/>
    </font>
    <font>
      <sz val="11"/>
      <color rgb="FF9F14F4"/>
      <name val="Calibri"/>
      <family val="2"/>
      <scheme val="minor"/>
    </font>
    <font>
      <sz val="14"/>
      <color rgb="FF9F14F4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theme="5"/>
      <name val="Calibri"/>
      <family val="2"/>
      <scheme val="minor"/>
    </font>
    <font>
      <sz val="12"/>
      <color theme="4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14"/>
      <color theme="4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B0F0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rgb="FFB448F6"/>
      <name val="Calibri"/>
      <family val="2"/>
      <scheme val="minor"/>
    </font>
    <font>
      <sz val="11"/>
      <color rgb="FF00A249"/>
      <name val="Calibri"/>
      <family val="2"/>
      <scheme val="minor"/>
    </font>
    <font>
      <sz val="11"/>
      <color rgb="FF92D050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14F4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A249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B448F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25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0" xfId="0" applyFill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16" fillId="3" borderId="0" xfId="0" applyFont="1" applyFill="1"/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20" fillId="0" borderId="0" xfId="0" applyFont="1"/>
    <xf numFmtId="0" fontId="22" fillId="0" borderId="0" xfId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horizontal="left" vertical="center"/>
    </xf>
    <xf numFmtId="0" fontId="22" fillId="0" borderId="0" xfId="1"/>
    <xf numFmtId="0" fontId="1" fillId="0" borderId="0" xfId="0" applyNumberFormat="1" applyFont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1" fillId="0" borderId="0" xfId="0" applyFont="1"/>
    <xf numFmtId="2" fontId="1" fillId="0" borderId="0" xfId="0" applyNumberFormat="1" applyFont="1" applyAlignment="1">
      <alignment horizontal="center" vertical="center"/>
    </xf>
    <xf numFmtId="0" fontId="26" fillId="0" borderId="0" xfId="0" applyFont="1"/>
    <xf numFmtId="0" fontId="16" fillId="0" borderId="0" xfId="0" applyFont="1" applyAlignment="1">
      <alignment horizontal="left" vertical="center"/>
    </xf>
    <xf numFmtId="0" fontId="28" fillId="0" borderId="0" xfId="1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" fillId="8" borderId="0" xfId="0" applyNumberFormat="1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3" fillId="11" borderId="0" xfId="0" applyFont="1" applyFill="1"/>
    <xf numFmtId="0" fontId="33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3" fillId="0" borderId="0" xfId="0" applyFont="1" applyFill="1"/>
    <xf numFmtId="0" fontId="27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" fillId="14" borderId="0" xfId="0" applyFont="1" applyFill="1" applyAlignment="1">
      <alignment horizontal="left" vertical="center"/>
    </xf>
    <xf numFmtId="0" fontId="0" fillId="14" borderId="0" xfId="0" applyFill="1"/>
    <xf numFmtId="0" fontId="20" fillId="14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" fillId="15" borderId="0" xfId="0" applyFont="1" applyFill="1"/>
    <xf numFmtId="0" fontId="4" fillId="0" borderId="0" xfId="0" applyFont="1" applyFill="1" applyAlignment="1">
      <alignment horizontal="center" vertical="center"/>
    </xf>
    <xf numFmtId="0" fontId="30" fillId="0" borderId="0" xfId="0" applyFont="1"/>
    <xf numFmtId="0" fontId="39" fillId="0" borderId="0" xfId="0" applyFont="1" applyFill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0" fillId="0" borderId="0" xfId="0" applyNumberFormat="1" applyFont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0" fontId="3" fillId="16" borderId="0" xfId="0" applyFont="1" applyFill="1"/>
    <xf numFmtId="0" fontId="26" fillId="0" borderId="0" xfId="0" applyFont="1" applyAlignment="1">
      <alignment horizontal="left" vertical="center"/>
    </xf>
    <xf numFmtId="2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/>
    <xf numFmtId="2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2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0" fillId="0" borderId="0" xfId="0" applyNumberFormat="1" applyFont="1" applyFill="1" applyAlignment="1">
      <alignment horizontal="center" vertical="center"/>
    </xf>
    <xf numFmtId="0" fontId="3" fillId="17" borderId="0" xfId="0" applyFont="1" applyFill="1"/>
    <xf numFmtId="0" fontId="0" fillId="17" borderId="0" xfId="0" applyFill="1" applyAlignment="1">
      <alignment horizontal="center"/>
    </xf>
    <xf numFmtId="0" fontId="0" fillId="11" borderId="0" xfId="0" applyFill="1"/>
    <xf numFmtId="0" fontId="39" fillId="15" borderId="0" xfId="0" applyFont="1" applyFill="1" applyAlignment="1">
      <alignment horizontal="center" vertical="center"/>
    </xf>
    <xf numFmtId="0" fontId="39" fillId="16" borderId="0" xfId="0" applyFont="1" applyFill="1" applyAlignment="1">
      <alignment horizontal="center" vertical="center"/>
    </xf>
    <xf numFmtId="0" fontId="22" fillId="0" borderId="0" xfId="1" applyAlignment="1">
      <alignment horizontal="center" vertical="center"/>
    </xf>
    <xf numFmtId="0" fontId="30" fillId="0" borderId="0" xfId="0" applyFont="1" applyFill="1"/>
    <xf numFmtId="0" fontId="43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2" fontId="30" fillId="0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2" fontId="0" fillId="0" borderId="0" xfId="0" applyNumberFormat="1"/>
    <xf numFmtId="2" fontId="30" fillId="0" borderId="0" xfId="0" applyNumberFormat="1" applyFont="1"/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/>
    <xf numFmtId="0" fontId="25" fillId="0" borderId="0" xfId="0" applyFont="1"/>
    <xf numFmtId="0" fontId="3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/>
    </xf>
    <xf numFmtId="0" fontId="0" fillId="0" borderId="0" xfId="0" quotePrefix="1"/>
    <xf numFmtId="0" fontId="32" fillId="0" borderId="0" xfId="0" applyFont="1" applyFill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3" fillId="23" borderId="0" xfId="0" applyFont="1" applyFill="1" applyAlignment="1">
      <alignment horizontal="center" vertical="center" wrapText="1"/>
    </xf>
    <xf numFmtId="0" fontId="20" fillId="23" borderId="0" xfId="0" applyFont="1" applyFill="1"/>
    <xf numFmtId="0" fontId="3" fillId="24" borderId="0" xfId="0" applyFont="1" applyFill="1" applyAlignment="1">
      <alignment horizontal="center" vertical="center" wrapText="1"/>
    </xf>
    <xf numFmtId="0" fontId="20" fillId="24" borderId="0" xfId="0" applyFont="1" applyFill="1"/>
    <xf numFmtId="0" fontId="2" fillId="25" borderId="0" xfId="0" applyFont="1" applyFill="1" applyAlignment="1">
      <alignment horizontal="center" vertical="center"/>
    </xf>
    <xf numFmtId="0" fontId="3" fillId="25" borderId="0" xfId="0" applyFont="1" applyFill="1" applyAlignment="1">
      <alignment horizontal="center" vertical="center" wrapText="1"/>
    </xf>
    <xf numFmtId="0" fontId="31" fillId="25" borderId="0" xfId="0" applyFont="1" applyFill="1" applyAlignment="1">
      <alignment horizontal="center" vertical="center" wrapText="1"/>
    </xf>
    <xf numFmtId="0" fontId="23" fillId="11" borderId="0" xfId="0" applyFont="1" applyFill="1" applyAlignment="1">
      <alignment horizontal="center" vertical="center"/>
    </xf>
    <xf numFmtId="0" fontId="20" fillId="25" borderId="0" xfId="0" applyFont="1" applyFill="1"/>
    <xf numFmtId="0" fontId="0" fillId="25" borderId="0" xfId="0" applyFill="1"/>
    <xf numFmtId="0" fontId="0" fillId="25" borderId="0" xfId="0" applyFill="1" applyAlignment="1">
      <alignment horizontal="left" vertical="center"/>
    </xf>
    <xf numFmtId="0" fontId="20" fillId="4" borderId="0" xfId="0" applyFont="1" applyFill="1"/>
    <xf numFmtId="0" fontId="27" fillId="26" borderId="0" xfId="0" applyFont="1" applyFill="1" applyAlignment="1">
      <alignment horizontal="center" vertical="center" wrapText="1"/>
    </xf>
    <xf numFmtId="0" fontId="11" fillId="26" borderId="0" xfId="0" applyFont="1" applyFill="1"/>
    <xf numFmtId="0" fontId="26" fillId="26" borderId="0" xfId="0" applyFont="1" applyFill="1"/>
    <xf numFmtId="0" fontId="39" fillId="8" borderId="0" xfId="0" applyFont="1" applyFill="1" applyAlignment="1">
      <alignment horizontal="center" vertical="center"/>
    </xf>
    <xf numFmtId="0" fontId="39" fillId="8" borderId="0" xfId="0" applyFont="1" applyFill="1" applyAlignment="1">
      <alignment horizontal="left" vertical="center"/>
    </xf>
    <xf numFmtId="0" fontId="0" fillId="8" borderId="0" xfId="0" applyFill="1"/>
    <xf numFmtId="0" fontId="45" fillId="25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30" fillId="8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2" fontId="31" fillId="25" borderId="0" xfId="0" applyNumberFormat="1" applyFont="1" applyFill="1" applyAlignment="1">
      <alignment horizontal="center" vertical="center" wrapText="1"/>
    </xf>
    <xf numFmtId="0" fontId="0" fillId="8" borderId="0" xfId="0" applyFill="1" applyAlignment="1">
      <alignment horizontal="center"/>
    </xf>
    <xf numFmtId="2" fontId="1" fillId="8" borderId="0" xfId="0" applyNumberFormat="1" applyFont="1" applyFill="1" applyAlignment="1">
      <alignment horizontal="center" vertical="center"/>
    </xf>
    <xf numFmtId="0" fontId="38" fillId="25" borderId="0" xfId="0" applyFont="1" applyFill="1" applyAlignment="1">
      <alignment horizontal="center" vertical="center"/>
    </xf>
    <xf numFmtId="0" fontId="42" fillId="25" borderId="0" xfId="0" applyFont="1" applyFill="1" applyAlignment="1">
      <alignment horizontal="center" vertical="center"/>
    </xf>
    <xf numFmtId="0" fontId="44" fillId="25" borderId="0" xfId="0" applyFont="1" applyFill="1" applyAlignment="1">
      <alignment horizontal="center" vertical="center" wrapText="1"/>
    </xf>
    <xf numFmtId="0" fontId="48" fillId="0" borderId="0" xfId="0" applyFont="1"/>
    <xf numFmtId="0" fontId="49" fillId="25" borderId="0" xfId="0" applyFont="1" applyFill="1" applyAlignment="1">
      <alignment horizontal="center" vertical="center" wrapText="1"/>
    </xf>
    <xf numFmtId="0" fontId="44" fillId="24" borderId="0" xfId="0" applyFont="1" applyFill="1" applyAlignment="1">
      <alignment horizontal="center" vertical="center" wrapText="1"/>
    </xf>
    <xf numFmtId="0" fontId="0" fillId="26" borderId="0" xfId="0" applyFill="1"/>
    <xf numFmtId="0" fontId="31" fillId="26" borderId="0" xfId="0" applyFont="1" applyFill="1"/>
    <xf numFmtId="0" fontId="26" fillId="26" borderId="0" xfId="0" applyFont="1" applyFill="1" applyAlignment="1">
      <alignment vertical="center"/>
    </xf>
    <xf numFmtId="0" fontId="0" fillId="26" borderId="0" xfId="0" applyFill="1" applyAlignment="1">
      <alignment vertical="center"/>
    </xf>
    <xf numFmtId="0" fontId="50" fillId="0" borderId="0" xfId="0" applyFont="1" applyAlignment="1">
      <alignment horizontal="center" vertical="center"/>
    </xf>
    <xf numFmtId="0" fontId="50" fillId="0" borderId="0" xfId="0" applyFont="1" applyFill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26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52" fillId="10" borderId="0" xfId="0" applyFont="1" applyFill="1" applyAlignment="1">
      <alignment horizontal="center" vertical="center"/>
    </xf>
    <xf numFmtId="0" fontId="52" fillId="5" borderId="0" xfId="0" applyFont="1" applyFill="1" applyAlignment="1">
      <alignment horizontal="center" vertical="center"/>
    </xf>
    <xf numFmtId="0" fontId="52" fillId="18" borderId="0" xfId="0" applyFont="1" applyFill="1" applyAlignment="1">
      <alignment horizontal="center" vertical="center"/>
    </xf>
    <xf numFmtId="0" fontId="52" fillId="6" borderId="0" xfId="0" applyFont="1" applyFill="1" applyAlignment="1">
      <alignment horizontal="center" vertical="center"/>
    </xf>
    <xf numFmtId="0" fontId="52" fillId="20" borderId="0" xfId="0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0" fontId="52" fillId="22" borderId="0" xfId="0" applyFont="1" applyFill="1" applyAlignment="1">
      <alignment horizontal="center" vertical="center"/>
    </xf>
    <xf numFmtId="0" fontId="52" fillId="19" borderId="0" xfId="0" applyFont="1" applyFill="1" applyAlignment="1">
      <alignment horizontal="center" vertical="center"/>
    </xf>
    <xf numFmtId="0" fontId="52" fillId="7" borderId="0" xfId="0" applyFont="1" applyFill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top"/>
    </xf>
    <xf numFmtId="2" fontId="0" fillId="0" borderId="0" xfId="0" applyNumberFormat="1" applyFill="1" applyAlignment="1">
      <alignment horizontal="center" vertical="center"/>
    </xf>
    <xf numFmtId="2" fontId="0" fillId="0" borderId="0" xfId="0" applyNumberFormat="1" applyFill="1"/>
    <xf numFmtId="0" fontId="0" fillId="10" borderId="0" xfId="0" applyFill="1"/>
    <xf numFmtId="0" fontId="0" fillId="5" borderId="0" xfId="0" applyFill="1"/>
    <xf numFmtId="0" fontId="0" fillId="27" borderId="0" xfId="0" applyFill="1"/>
    <xf numFmtId="0" fontId="0" fillId="21" borderId="0" xfId="0" applyFill="1"/>
    <xf numFmtId="0" fontId="0" fillId="19" borderId="0" xfId="0" applyFill="1"/>
    <xf numFmtId="0" fontId="0" fillId="7" borderId="0" xfId="0" applyFill="1"/>
    <xf numFmtId="0" fontId="0" fillId="28" borderId="0" xfId="0" applyFill="1"/>
    <xf numFmtId="0" fontId="0" fillId="6" borderId="0" xfId="0" applyFill="1"/>
    <xf numFmtId="0" fontId="20" fillId="25" borderId="0" xfId="0" applyFont="1" applyFill="1" applyAlignment="1">
      <alignment horizontal="center" vertical="center" wrapText="1"/>
    </xf>
    <xf numFmtId="2" fontId="0" fillId="25" borderId="0" xfId="0" applyNumberFormat="1" applyFill="1" applyAlignment="1">
      <alignment horizontal="center" vertical="center"/>
    </xf>
    <xf numFmtId="2" fontId="3" fillId="25" borderId="0" xfId="0" applyNumberFormat="1" applyFont="1" applyFill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57" fillId="0" borderId="0" xfId="0" applyFont="1"/>
    <xf numFmtId="0" fontId="58" fillId="0" borderId="0" xfId="0" applyFont="1"/>
    <xf numFmtId="0" fontId="59" fillId="0" borderId="0" xfId="0" applyFont="1" applyAlignment="1">
      <alignment horizontal="left" vertical="center"/>
    </xf>
    <xf numFmtId="0" fontId="53" fillId="10" borderId="0" xfId="0" applyFont="1" applyFill="1"/>
    <xf numFmtId="0" fontId="53" fillId="10" borderId="0" xfId="0" applyFont="1" applyFill="1" applyAlignment="1">
      <alignment horizontal="center" vertical="center"/>
    </xf>
    <xf numFmtId="0" fontId="60" fillId="10" borderId="0" xfId="0" applyFont="1" applyFill="1" applyAlignment="1">
      <alignment horizontal="center" vertical="center"/>
    </xf>
    <xf numFmtId="0" fontId="53" fillId="5" borderId="0" xfId="0" applyFont="1" applyFill="1"/>
    <xf numFmtId="0" fontId="60" fillId="5" borderId="0" xfId="0" applyFont="1" applyFill="1" applyAlignment="1">
      <alignment horizontal="center" vertical="center"/>
    </xf>
    <xf numFmtId="0" fontId="53" fillId="5" borderId="0" xfId="0" applyFont="1" applyFill="1" applyAlignment="1">
      <alignment horizontal="center" vertical="center"/>
    </xf>
    <xf numFmtId="0" fontId="60" fillId="27" borderId="0" xfId="0" applyFont="1" applyFill="1" applyAlignment="1">
      <alignment horizontal="center" vertical="center"/>
    </xf>
    <xf numFmtId="0" fontId="60" fillId="21" borderId="0" xfId="0" applyFont="1" applyFill="1" applyAlignment="1">
      <alignment horizontal="center" vertical="center"/>
    </xf>
    <xf numFmtId="0" fontId="60" fillId="19" borderId="0" xfId="0" applyFont="1" applyFill="1" applyAlignment="1">
      <alignment horizontal="center"/>
    </xf>
    <xf numFmtId="0" fontId="60" fillId="7" borderId="0" xfId="0" applyFont="1" applyFill="1" applyAlignment="1">
      <alignment horizontal="center"/>
    </xf>
    <xf numFmtId="0" fontId="60" fillId="28" borderId="0" xfId="0" applyFont="1" applyFill="1" applyAlignment="1">
      <alignment horizontal="center" vertical="center"/>
    </xf>
    <xf numFmtId="0" fontId="60" fillId="6" borderId="0" xfId="0" applyFont="1" applyFill="1" applyAlignment="1">
      <alignment horizontal="center" vertical="center"/>
    </xf>
    <xf numFmtId="0" fontId="61" fillId="25" borderId="0" xfId="0" applyNumberFormat="1" applyFont="1" applyFill="1" applyAlignment="1">
      <alignment horizontal="left" vertical="center"/>
    </xf>
    <xf numFmtId="0" fontId="48" fillId="25" borderId="0" xfId="0" applyNumberFormat="1" applyFont="1" applyFill="1" applyAlignment="1">
      <alignment horizontal="left" vertical="center"/>
    </xf>
    <xf numFmtId="164" fontId="9" fillId="0" borderId="0" xfId="0" applyNumberFormat="1" applyFont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20" fillId="29" borderId="0" xfId="0" applyFont="1" applyFill="1"/>
    <xf numFmtId="0" fontId="0" fillId="29" borderId="0" xfId="0" applyFill="1"/>
    <xf numFmtId="0" fontId="20" fillId="29" borderId="0" xfId="0" applyFont="1" applyFill="1" applyAlignment="1">
      <alignment horizontal="left" vertical="center"/>
    </xf>
    <xf numFmtId="0" fontId="53" fillId="10" borderId="0" xfId="0" applyFont="1" applyFill="1" applyAlignment="1">
      <alignment horizontal="right" vertical="center"/>
    </xf>
    <xf numFmtId="0" fontId="60" fillId="27" borderId="0" xfId="0" applyFont="1" applyFill="1" applyAlignment="1">
      <alignment horizontal="right" vertical="center"/>
    </xf>
    <xf numFmtId="0" fontId="53" fillId="6" borderId="0" xfId="0" applyFont="1" applyFill="1" applyAlignment="1">
      <alignment horizontal="center" vertical="center"/>
    </xf>
    <xf numFmtId="0" fontId="53" fillId="9" borderId="0" xfId="0" applyFont="1" applyFill="1" applyAlignment="1">
      <alignment horizontal="center" vertical="center"/>
    </xf>
    <xf numFmtId="0" fontId="53" fillId="12" borderId="0" xfId="0" applyFont="1" applyFill="1" applyAlignment="1">
      <alignment horizontal="center" vertical="center"/>
    </xf>
    <xf numFmtId="0" fontId="53" fillId="13" borderId="0" xfId="0" applyFont="1" applyFill="1" applyAlignment="1">
      <alignment horizontal="center" vertical="center"/>
    </xf>
    <xf numFmtId="0" fontId="0" fillId="30" borderId="0" xfId="0" applyFill="1" applyAlignment="1">
      <alignment horizontal="center" vertical="center"/>
    </xf>
    <xf numFmtId="0" fontId="31" fillId="30" borderId="0" xfId="0" applyFont="1" applyFill="1" applyAlignment="1">
      <alignment horizontal="right"/>
    </xf>
    <xf numFmtId="165" fontId="3" fillId="30" borderId="0" xfId="0" applyNumberFormat="1" applyFont="1" applyFill="1" applyAlignment="1">
      <alignment horizontal="left" vertical="center"/>
    </xf>
    <xf numFmtId="0" fontId="0" fillId="30" borderId="0" xfId="0" applyFont="1" applyFill="1" applyAlignment="1">
      <alignment horizontal="center" vertical="center"/>
    </xf>
    <xf numFmtId="165" fontId="0" fillId="30" borderId="0" xfId="0" applyNumberFormat="1" applyFont="1" applyFill="1" applyAlignment="1">
      <alignment horizontal="center" vertical="center"/>
    </xf>
    <xf numFmtId="11" fontId="0" fillId="30" borderId="0" xfId="0" applyNumberFormat="1" applyFont="1" applyFill="1" applyAlignment="1">
      <alignment horizontal="center" vertical="center"/>
    </xf>
    <xf numFmtId="0" fontId="0" fillId="30" borderId="0" xfId="0" applyNumberFormat="1" applyFont="1" applyFill="1" applyAlignment="1">
      <alignment horizontal="center" vertical="center"/>
    </xf>
    <xf numFmtId="0" fontId="31" fillId="30" borderId="0" xfId="0" applyFont="1" applyFill="1" applyAlignment="1">
      <alignment horizontal="right" vertical="center"/>
    </xf>
    <xf numFmtId="0" fontId="53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2" fontId="0" fillId="3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53" fillId="31" borderId="0" xfId="0" applyFont="1" applyFill="1" applyAlignment="1">
      <alignment horizontal="center" vertical="center"/>
    </xf>
    <xf numFmtId="0" fontId="0" fillId="32" borderId="0" xfId="0" applyFill="1"/>
    <xf numFmtId="0" fontId="0" fillId="33" borderId="0" xfId="0" applyFill="1"/>
    <xf numFmtId="0" fontId="52" fillId="33" borderId="0" xfId="0" applyFont="1" applyFill="1" applyAlignment="1">
      <alignment horizontal="center" vertical="center"/>
    </xf>
    <xf numFmtId="0" fontId="0" fillId="32" borderId="0" xfId="0" quotePrefix="1" applyFill="1"/>
    <xf numFmtId="0" fontId="20" fillId="0" borderId="0" xfId="0" quotePrefix="1" applyFont="1"/>
    <xf numFmtId="0" fontId="20" fillId="0" borderId="0" xfId="0" quotePrefix="1" applyFont="1" applyAlignment="1">
      <alignment horizontal="left"/>
    </xf>
    <xf numFmtId="0" fontId="60" fillId="0" borderId="0" xfId="0" applyFont="1" applyFill="1" applyAlignment="1">
      <alignment horizontal="center" vertical="center"/>
    </xf>
    <xf numFmtId="0" fontId="60" fillId="0" borderId="0" xfId="0" applyFont="1" applyFill="1" applyAlignment="1">
      <alignment horizontal="center"/>
    </xf>
    <xf numFmtId="0" fontId="60" fillId="32" borderId="0" xfId="0" applyFont="1" applyFill="1" applyAlignment="1">
      <alignment horizontal="center" vertical="center"/>
    </xf>
    <xf numFmtId="0" fontId="60" fillId="33" borderId="0" xfId="0" applyFont="1" applyFill="1" applyAlignment="1">
      <alignment horizontal="center" vertical="center"/>
    </xf>
    <xf numFmtId="0" fontId="33" fillId="34" borderId="0" xfId="0" applyNumberFormat="1" applyFont="1" applyFill="1" applyAlignment="1">
      <alignment horizontal="left" vertical="center"/>
    </xf>
    <xf numFmtId="0" fontId="9" fillId="34" borderId="0" xfId="0" applyNumberFormat="1" applyFont="1" applyFill="1" applyAlignment="1">
      <alignment horizontal="center" vertical="center"/>
    </xf>
    <xf numFmtId="0" fontId="1" fillId="34" borderId="0" xfId="0" applyNumberFormat="1" applyFont="1" applyFill="1" applyAlignment="1">
      <alignment horizontal="center" vertical="center"/>
    </xf>
    <xf numFmtId="0" fontId="1" fillId="34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1" fillId="0" borderId="0" xfId="0" applyFont="1"/>
    <xf numFmtId="0" fontId="7" fillId="3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00FF"/>
      <color rgb="FFFF66FF"/>
      <color rgb="FFFF99FF"/>
      <color rgb="FFFF6699"/>
      <color rgb="FFFF33CC"/>
      <color rgb="FF00A249"/>
      <color rgb="FF0000FF"/>
      <color rgb="FFB448F6"/>
      <color rgb="FF00CC99"/>
      <color rgb="FF9F1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National Annual-</a:t>
            </a:r>
            <a:r>
              <a:rPr lang="en-GB" sz="1400" b="0" i="0" u="none" strike="noStrike" baseline="0">
                <a:effectLst/>
              </a:rPr>
              <a:t>Sunshine-Duration-Adjusted </a:t>
            </a:r>
            <a:r>
              <a:rPr lang="en-US" sz="1400"/>
              <a:t>Solar Capacity / Population, versus </a:t>
            </a:r>
            <a:r>
              <a:rPr lang="en-US" sz="1400" baseline="0"/>
              <a:t>Annual </a:t>
            </a:r>
            <a:r>
              <a:rPr lang="en-US" sz="1400"/>
              <a:t>Sunshine Hours. 40 Nations.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0223081906186989E-2"/>
                  <c:y val="1.4461506487934095E-2"/>
                </c:manualLayout>
              </c:layout>
              <c:tx>
                <c:rich>
                  <a:bodyPr/>
                  <a:lstStyle/>
                  <a:p>
                    <a:fld id="{02567D16-C4F5-455B-B542-4EDDAF5D402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42E2-42FE-84E1-199FF16E733A}"/>
                </c:ext>
              </c:extLst>
            </c:dLbl>
            <c:dLbl>
              <c:idx val="1"/>
              <c:layout>
                <c:manualLayout>
                  <c:x val="5.1535113730713285E-3"/>
                  <c:y val="2.2975767875758699E-2"/>
                </c:manualLayout>
              </c:layout>
              <c:tx>
                <c:rich>
                  <a:bodyPr/>
                  <a:lstStyle/>
                  <a:p>
                    <a:fld id="{CF7C37BB-1082-40A1-8454-7532C8B4FE3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42E2-42FE-84E1-199FF16E733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A4C0089-3331-4C16-84CD-A47BD0C86A4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42E2-42FE-84E1-199FF16E733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F583EE6-5F91-408D-823B-0E247FAF022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2E2-42FE-84E1-199FF16E733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2E2-42FE-84E1-199FF16E733A}"/>
                </c:ext>
              </c:extLst>
            </c:dLbl>
            <c:dLbl>
              <c:idx val="5"/>
              <c:layout>
                <c:manualLayout>
                  <c:x val="-5.7937427578215531E-3"/>
                  <c:y val="5.1085568326946391E-3"/>
                </c:manualLayout>
              </c:layout>
              <c:tx>
                <c:rich>
                  <a:bodyPr/>
                  <a:lstStyle/>
                  <a:p>
                    <a:fld id="{B360A4F5-67E9-40FB-996E-19C1ADB15FE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42E2-42FE-84E1-199FF16E733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D2B5CDB-5925-4DF4-B76C-E1907A13399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42E2-42FE-84E1-199FF16E733A}"/>
                </c:ext>
              </c:extLst>
            </c:dLbl>
            <c:dLbl>
              <c:idx val="7"/>
              <c:layout>
                <c:manualLayout>
                  <c:x val="-3.805914179615158E-2"/>
                  <c:y val="-4.1707142928973082E-2"/>
                </c:manualLayout>
              </c:layout>
              <c:tx>
                <c:rich>
                  <a:bodyPr/>
                  <a:lstStyle/>
                  <a:p>
                    <a:fld id="{27CC4D2A-1AE7-4C0E-BFC9-4400DFA1349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42E2-42FE-84E1-199FF16E733A}"/>
                </c:ext>
              </c:extLst>
            </c:dLbl>
            <c:dLbl>
              <c:idx val="8"/>
              <c:layout>
                <c:manualLayout>
                  <c:x val="-2.3174971031287061E-3"/>
                  <c:y val="1.7028522775647964E-3"/>
                </c:manualLayout>
              </c:layout>
              <c:tx>
                <c:rich>
                  <a:bodyPr/>
                  <a:lstStyle/>
                  <a:p>
                    <a:fld id="{06750E33-492E-4B85-B0BD-71FE69D71DA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42E2-42FE-84E1-199FF16E733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42E2-42FE-84E1-199FF16E733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3D10C37-5EDA-4F27-BA55-1DA097A007B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42E2-42FE-84E1-199FF16E733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AF2ABC6-57A2-4CAC-A515-B32562C12EE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42E2-42FE-84E1-199FF16E733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35E8C08-1A14-4757-8A4A-6ECE1D942C5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42E2-42FE-84E1-199FF16E733A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116E32B6-D0F3-41B8-9EC1-A37054F06E1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42E2-42FE-84E1-199FF16E733A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7BB1E1A-44A5-4E6D-883A-E3B32276F29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42E2-42FE-84E1-199FF16E733A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3E2CE791-3EB6-4EA4-9070-E3B7C81766C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42E2-42FE-84E1-199FF16E733A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15A9872-CB4F-4E10-8C71-55AA425EF2E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42E2-42FE-84E1-199FF16E733A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D04F078E-261F-4C32-9BC6-5F1B3D616D9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42E2-42FE-84E1-199FF16E733A}"/>
                </c:ext>
              </c:extLst>
            </c:dLbl>
            <c:dLbl>
              <c:idx val="18"/>
              <c:layout>
                <c:manualLayout>
                  <c:x val="-4.6077590532933095E-2"/>
                  <c:y val="1.7028522775649213E-3"/>
                </c:manualLayout>
              </c:layout>
              <c:tx>
                <c:rich>
                  <a:bodyPr/>
                  <a:lstStyle/>
                  <a:p>
                    <a:fld id="{EC033DA4-7CB9-471D-95CF-AD3127029CD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42E2-42FE-84E1-199FF16E733A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42E2-42FE-84E1-199FF16E733A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5FFCDA24-D660-41F5-806B-B91C69A9AE0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42E2-42FE-84E1-199FF16E733A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F9161E16-53C0-4979-9367-DF7DDF84DBD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42E2-42FE-84E1-199FF16E733A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42E2-42FE-84E1-199FF16E733A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42E2-42FE-84E1-199FF16E733A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42E2-42FE-84E1-199FF16E733A}"/>
                </c:ext>
              </c:extLst>
            </c:dLbl>
            <c:dLbl>
              <c:idx val="25"/>
              <c:layout>
                <c:manualLayout>
                  <c:x val="-3.6900393244587187E-2"/>
                  <c:y val="-4.0004290651408161E-2"/>
                </c:manualLayout>
              </c:layout>
              <c:tx>
                <c:rich>
                  <a:bodyPr/>
                  <a:lstStyle/>
                  <a:p>
                    <a:fld id="{286DC55E-2403-4B9C-80D4-C12489B1871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42E2-42FE-84E1-199FF16E733A}"/>
                </c:ext>
              </c:extLst>
            </c:dLbl>
            <c:dLbl>
              <c:idx val="26"/>
              <c:layout>
                <c:manualLayout>
                  <c:x val="-2.4762456546929358E-2"/>
                  <c:y val="-1.786721104306406E-2"/>
                </c:manualLayout>
              </c:layout>
              <c:tx>
                <c:rich>
                  <a:bodyPr/>
                  <a:lstStyle/>
                  <a:p>
                    <a:fld id="{C7C328DE-D847-48E6-8FD1-54B0BB4EC3D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42E2-42FE-84E1-199FF16E733A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5A7C75FC-4FFA-49D6-930C-115AAD566B2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42E2-42FE-84E1-199FF16E733A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DBD579E5-909E-4C0E-A3BE-BDDE807E7A2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42E2-42FE-84E1-199FF16E733A}"/>
                </c:ext>
              </c:extLst>
            </c:dLbl>
            <c:dLbl>
              <c:idx val="29"/>
              <c:layout>
                <c:manualLayout>
                  <c:x val="-4.6946743186649841E-2"/>
                  <c:y val="1.616435876549914E-2"/>
                </c:manualLayout>
              </c:layout>
              <c:tx>
                <c:rich>
                  <a:bodyPr/>
                  <a:lstStyle/>
                  <a:p>
                    <a:fld id="{FBD2AF33-9EC6-4236-95E8-231F1974CA5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42E2-42FE-84E1-199FF16E733A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B65827E6-DB07-4072-9C54-AD0C1CA61B4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2E2-42FE-84E1-199FF16E733A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5AF49104-3D53-4549-A2AA-674FFD67FBB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42E2-42FE-84E1-199FF16E733A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53985E59-1DEC-422F-B3B5-FB80E63B4CF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42E2-42FE-84E1-199FF16E733A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B05AEB33-6F02-498B-B5BE-43F5BB393CC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42E2-42FE-84E1-199FF16E733A}"/>
                </c:ext>
              </c:extLst>
            </c:dLbl>
            <c:dLbl>
              <c:idx val="34"/>
              <c:layout>
                <c:manualLayout>
                  <c:x val="-5.7439165701042877E-2"/>
                  <c:y val="-3.4057045551298426E-3"/>
                </c:manualLayout>
              </c:layout>
              <c:tx>
                <c:rich>
                  <a:bodyPr/>
                  <a:lstStyle/>
                  <a:p>
                    <a:fld id="{3592E780-9827-4B33-9107-F1DC9D49099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42E2-42FE-84E1-199FF16E733A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94CC7590-C80A-45CE-B508-0C078F67AB8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42E2-42FE-84E1-199FF16E733A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BBD1567F-C5C1-4DBD-B295-AE22354F8ED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42E2-42FE-84E1-199FF16E733A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42E2-42FE-84E1-199FF16E733A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42E2-42FE-84E1-199FF16E733A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38600BF6-796E-4EF4-894E-06CAADA735C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42E2-42FE-84E1-199FF16E733A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3555BB50-0CC4-4AD7-B819-49A6E0438E2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42E2-42FE-84E1-199FF16E733A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3562011F-ADAD-4B9C-AD22-A46C4BC0E8C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42E2-42FE-84E1-199FF16E733A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7A1DDEFA-CD00-470D-8247-9CDC03854A3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42E2-42FE-84E1-199FF16E733A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D8B86CC3-A921-46E7-A487-79D4460CE30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42E2-42FE-84E1-199FF16E733A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5045863B-8911-452F-B77A-7F68F9C3D7F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42E2-42FE-84E1-199FF16E733A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53008BA3-0722-4211-A2D8-E9E3986B66A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42E2-42FE-84E1-199FF16E733A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D261A46F-E268-47BB-8F7D-AAA3689A643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42E2-42FE-84E1-199FF16E733A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5F32D0C3-B818-434D-B82F-22C2C4AD461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42E2-42FE-84E1-199FF16E73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backward val="520"/>
            <c:dispRSqr val="1"/>
            <c:dispEq val="1"/>
            <c:trendlineLbl>
              <c:layout>
                <c:manualLayout>
                  <c:x val="6.3492668862510385E-2"/>
                  <c:y val="-0.4440557382434475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1'!$Q$162:$Q$209</c:f>
              <c:numCache>
                <c:formatCode>General</c:formatCode>
                <c:ptCount val="48"/>
                <c:pt idx="0">
                  <c:v>2103.1</c:v>
                </c:pt>
                <c:pt idx="1">
                  <c:v>2543</c:v>
                </c:pt>
                <c:pt idx="2">
                  <c:v>1509.25</c:v>
                </c:pt>
                <c:pt idx="3">
                  <c:v>3666.4</c:v>
                </c:pt>
                <c:pt idx="5">
                  <c:v>2623.8</c:v>
                </c:pt>
                <c:pt idx="6">
                  <c:v>2695.75</c:v>
                </c:pt>
                <c:pt idx="7">
                  <c:v>2554.2249999999999</c:v>
                </c:pt>
                <c:pt idx="8">
                  <c:v>2256.2250000000004</c:v>
                </c:pt>
                <c:pt idx="10">
                  <c:v>1744.5</c:v>
                </c:pt>
                <c:pt idx="11">
                  <c:v>2660.45</c:v>
                </c:pt>
                <c:pt idx="12">
                  <c:v>2489.3333333333335</c:v>
                </c:pt>
                <c:pt idx="13">
                  <c:v>2142.6</c:v>
                </c:pt>
                <c:pt idx="14">
                  <c:v>3031.8666666666668</c:v>
                </c:pt>
                <c:pt idx="15">
                  <c:v>1749.7</c:v>
                </c:pt>
                <c:pt idx="16">
                  <c:v>1449.6333333333332</c:v>
                </c:pt>
                <c:pt idx="17">
                  <c:v>1587.5</c:v>
                </c:pt>
                <c:pt idx="18">
                  <c:v>1782.5</c:v>
                </c:pt>
                <c:pt idx="20">
                  <c:v>1601</c:v>
                </c:pt>
                <c:pt idx="21">
                  <c:v>1626</c:v>
                </c:pt>
                <c:pt idx="25">
                  <c:v>2945.8</c:v>
                </c:pt>
                <c:pt idx="26">
                  <c:v>1699</c:v>
                </c:pt>
                <c:pt idx="27">
                  <c:v>1748.9250000000002</c:v>
                </c:pt>
                <c:pt idx="28">
                  <c:v>2112.4</c:v>
                </c:pt>
                <c:pt idx="29">
                  <c:v>2466.3333333333335</c:v>
                </c:pt>
                <c:pt idx="30">
                  <c:v>2218</c:v>
                </c:pt>
                <c:pt idx="31">
                  <c:v>2043</c:v>
                </c:pt>
                <c:pt idx="32">
                  <c:v>2776.5749999999998</c:v>
                </c:pt>
                <c:pt idx="33">
                  <c:v>2245.1</c:v>
                </c:pt>
                <c:pt idx="34">
                  <c:v>2022.4</c:v>
                </c:pt>
                <c:pt idx="35">
                  <c:v>2017</c:v>
                </c:pt>
                <c:pt idx="36">
                  <c:v>3353.55</c:v>
                </c:pt>
                <c:pt idx="39">
                  <c:v>2033.2249999999999</c:v>
                </c:pt>
                <c:pt idx="40">
                  <c:v>3035.0250000000001</c:v>
                </c:pt>
                <c:pt idx="41">
                  <c:v>1489.6</c:v>
                </c:pt>
                <c:pt idx="42">
                  <c:v>1476.9</c:v>
                </c:pt>
                <c:pt idx="43">
                  <c:v>1878.6666666666667</c:v>
                </c:pt>
                <c:pt idx="44">
                  <c:v>1968.1</c:v>
                </c:pt>
                <c:pt idx="45">
                  <c:v>1667.9</c:v>
                </c:pt>
                <c:pt idx="46">
                  <c:v>2533.3333333333335</c:v>
                </c:pt>
                <c:pt idx="47">
                  <c:v>3100.4250000000002</c:v>
                </c:pt>
              </c:numCache>
            </c:numRef>
          </c:xVal>
          <c:yVal>
            <c:numRef>
              <c:f>'Sheet 1'!$P$162:$P$209</c:f>
              <c:numCache>
                <c:formatCode>General</c:formatCode>
                <c:ptCount val="48"/>
                <c:pt idx="0">
                  <c:v>9.6090821197568399</c:v>
                </c:pt>
                <c:pt idx="1">
                  <c:v>13.041074263410088</c:v>
                </c:pt>
                <c:pt idx="2">
                  <c:v>15.446615360479864</c:v>
                </c:pt>
                <c:pt idx="3">
                  <c:v>2.2787266287221364</c:v>
                </c:pt>
                <c:pt idx="5">
                  <c:v>34.366177953389659</c:v>
                </c:pt>
                <c:pt idx="6">
                  <c:v>53.112247815238909</c:v>
                </c:pt>
                <c:pt idx="7">
                  <c:v>10.221908509847761</c:v>
                </c:pt>
                <c:pt idx="8">
                  <c:v>12.599617509982782</c:v>
                </c:pt>
                <c:pt idx="10">
                  <c:v>198.61182057188554</c:v>
                </c:pt>
                <c:pt idx="11">
                  <c:v>237.42913166318985</c:v>
                </c:pt>
                <c:pt idx="12">
                  <c:v>161.92307692307693</c:v>
                </c:pt>
                <c:pt idx="13">
                  <c:v>378.30794044841554</c:v>
                </c:pt>
                <c:pt idx="14">
                  <c:v>262.26578562585888</c:v>
                </c:pt>
                <c:pt idx="15">
                  <c:v>178.75145207079862</c:v>
                </c:pt>
                <c:pt idx="16">
                  <c:v>315.60690675333484</c:v>
                </c:pt>
                <c:pt idx="17">
                  <c:v>805.56104711254773</c:v>
                </c:pt>
                <c:pt idx="18">
                  <c:v>21.269734087013191</c:v>
                </c:pt>
                <c:pt idx="20">
                  <c:v>46.132690720664833</c:v>
                </c:pt>
                <c:pt idx="21">
                  <c:v>247.0645120244306</c:v>
                </c:pt>
                <c:pt idx="25">
                  <c:v>5.2729273684332334</c:v>
                </c:pt>
                <c:pt idx="26">
                  <c:v>40.938729818001356</c:v>
                </c:pt>
                <c:pt idx="27">
                  <c:v>315.5366357049362</c:v>
                </c:pt>
                <c:pt idx="28">
                  <c:v>84.352458937350534</c:v>
                </c:pt>
                <c:pt idx="29">
                  <c:v>6.3118388666911596</c:v>
                </c:pt>
                <c:pt idx="30">
                  <c:v>41.249821873897304</c:v>
                </c:pt>
                <c:pt idx="31">
                  <c:v>181.16334147562029</c:v>
                </c:pt>
                <c:pt idx="32">
                  <c:v>3.0881104851734134</c:v>
                </c:pt>
                <c:pt idx="33">
                  <c:v>128.32800162483181</c:v>
                </c:pt>
                <c:pt idx="34">
                  <c:v>40.608546106963836</c:v>
                </c:pt>
                <c:pt idx="35">
                  <c:v>30.840283221904429</c:v>
                </c:pt>
                <c:pt idx="36">
                  <c:v>87.59684772391843</c:v>
                </c:pt>
                <c:pt idx="39">
                  <c:v>94.482145392093543</c:v>
                </c:pt>
                <c:pt idx="40">
                  <c:v>29.54847727696389</c:v>
                </c:pt>
                <c:pt idx="41">
                  <c:v>540.14387364141078</c:v>
                </c:pt>
                <c:pt idx="42">
                  <c:v>300.63233708137147</c:v>
                </c:pt>
                <c:pt idx="43">
                  <c:v>516.1748359938565</c:v>
                </c:pt>
                <c:pt idx="44">
                  <c:v>2.4805897597888764</c:v>
                </c:pt>
                <c:pt idx="45">
                  <c:v>297.66219726374447</c:v>
                </c:pt>
                <c:pt idx="46">
                  <c:v>95.124910443648389</c:v>
                </c:pt>
                <c:pt idx="47">
                  <c:v>3.9165886711964681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1'!$B$162:$B$209</c15:f>
                <c15:dlblRangeCache>
                  <c:ptCount val="48"/>
                  <c:pt idx="0">
                    <c:v>Phillipines</c:v>
                  </c:pt>
                  <c:pt idx="1">
                    <c:v>India</c:v>
                  </c:pt>
                  <c:pt idx="2">
                    <c:v>Poland</c:v>
                  </c:pt>
                  <c:pt idx="3">
                    <c:v>Egypt</c:v>
                  </c:pt>
                  <c:pt idx="5">
                    <c:v>Thailand</c:v>
                  </c:pt>
                  <c:pt idx="6">
                    <c:v>Portugal</c:v>
                  </c:pt>
                  <c:pt idx="7">
                    <c:v>Mexico</c:v>
                  </c:pt>
                  <c:pt idx="8">
                    <c:v>Malaysia</c:v>
                  </c:pt>
                  <c:pt idx="10">
                    <c:v>Austria</c:v>
                  </c:pt>
                  <c:pt idx="11">
                    <c:v>Greece</c:v>
                  </c:pt>
                  <c:pt idx="12">
                    <c:v>Spain</c:v>
                  </c:pt>
                  <c:pt idx="13">
                    <c:v>Italy</c:v>
                  </c:pt>
                  <c:pt idx="14">
                    <c:v>Australia</c:v>
                  </c:pt>
                  <c:pt idx="15">
                    <c:v>France</c:v>
                  </c:pt>
                  <c:pt idx="16">
                    <c:v>Great Britain</c:v>
                  </c:pt>
                  <c:pt idx="17">
                    <c:v>Germany</c:v>
                  </c:pt>
                  <c:pt idx="18">
                    <c:v>Finland</c:v>
                  </c:pt>
                  <c:pt idx="20">
                    <c:v>Sweden</c:v>
                  </c:pt>
                  <c:pt idx="21">
                    <c:v>Denmark</c:v>
                  </c:pt>
                  <c:pt idx="25">
                    <c:v>Pakistan</c:v>
                  </c:pt>
                  <c:pt idx="26">
                    <c:v>Lithuania</c:v>
                  </c:pt>
                  <c:pt idx="27">
                    <c:v>Switzerland</c:v>
                  </c:pt>
                  <c:pt idx="28">
                    <c:v>Romania</c:v>
                  </c:pt>
                  <c:pt idx="29">
                    <c:v>Brazil</c:v>
                  </c:pt>
                  <c:pt idx="30">
                    <c:v>Turkey</c:v>
                  </c:pt>
                  <c:pt idx="31">
                    <c:v>Bulgaria</c:v>
                  </c:pt>
                  <c:pt idx="32">
                    <c:v>Iran</c:v>
                  </c:pt>
                  <c:pt idx="33">
                    <c:v>South Korea</c:v>
                  </c:pt>
                  <c:pt idx="34">
                    <c:v>Singapore</c:v>
                  </c:pt>
                  <c:pt idx="35">
                    <c:v>Ukraine</c:v>
                  </c:pt>
                  <c:pt idx="36">
                    <c:v>Israel</c:v>
                  </c:pt>
                  <c:pt idx="39">
                    <c:v>Canada</c:v>
                  </c:pt>
                  <c:pt idx="40">
                    <c:v>South Africa</c:v>
                  </c:pt>
                  <c:pt idx="41">
                    <c:v>Belgium</c:v>
                  </c:pt>
                  <c:pt idx="42">
                    <c:v>Netherlands</c:v>
                  </c:pt>
                  <c:pt idx="43">
                    <c:v>Japan</c:v>
                  </c:pt>
                  <c:pt idx="44">
                    <c:v>Russia</c:v>
                  </c:pt>
                  <c:pt idx="45">
                    <c:v>Czech republic</c:v>
                  </c:pt>
                  <c:pt idx="46">
                    <c:v>Chile</c:v>
                  </c:pt>
                  <c:pt idx="47">
                    <c:v>Morocco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42E2-42FE-84E1-199FF16E7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325256"/>
        <c:axId val="232326568"/>
      </c:scatterChart>
      <c:valAx>
        <c:axId val="232325256"/>
        <c:scaling>
          <c:orientation val="minMax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300"/>
                  <a:t>National Annual Sunshine Duration 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326568"/>
        <c:crosses val="autoZero"/>
        <c:crossBetween val="midCat"/>
      </c:valAx>
      <c:valAx>
        <c:axId val="232326568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300"/>
                  <a:t>National Annual-</a:t>
                </a:r>
                <a:r>
                  <a:rPr lang="en-GB" sz="1300" b="0" i="0" u="none" strike="noStrike" baseline="0">
                    <a:effectLst/>
                  </a:rPr>
                  <a:t>Sunshine-Duration-Adjusted</a:t>
                </a:r>
                <a:r>
                  <a:rPr lang="en-GB" sz="1300"/>
                  <a:t> Solar Capacity /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325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UN Poll vote share for 'action on climate change', versus </a:t>
            </a:r>
            <a:r>
              <a:rPr lang="en-GB" sz="1400" b="0" i="1" baseline="0">
                <a:effectLst/>
              </a:rPr>
              <a:t>Renewables Commitment </a:t>
            </a:r>
            <a:r>
              <a:rPr lang="en-GB" sz="1400" b="0" i="0" baseline="0">
                <a:effectLst/>
              </a:rPr>
              <a:t>= Average of (GDPpC-normalised annual-sunshine-duration-adjusted Solar Capacity / population) and (GDPpC-normalised Wind Capacity / population). 35 nations.</a:t>
            </a:r>
            <a:endParaRPr lang="en-GB" sz="1400">
              <a:effectLst/>
            </a:endParaRPr>
          </a:p>
        </c:rich>
      </c:tx>
      <c:layout>
        <c:manualLayout>
          <c:xMode val="edge"/>
          <c:yMode val="edge"/>
          <c:x val="0.12449723756906077"/>
          <c:y val="9.677419354838710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507373732979504E-2"/>
          <c:y val="7.6157227334534991E-2"/>
          <c:w val="0.90682411797972762"/>
          <c:h val="0.8585322580645161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6"/>
              <c:spPr>
                <a:solidFill>
                  <a:schemeClr val="accent2">
                    <a:lumMod val="5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A322-44CE-BEF9-1C7B4346A8CA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chemeClr val="accent2">
                    <a:lumMod val="5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A322-44CE-BEF9-1C7B4346A8CA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A322-44CE-BEF9-1C7B4346A8CA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A322-44CE-BEF9-1C7B4346A8CA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chemeClr val="accent2">
                    <a:lumMod val="5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A322-44CE-BEF9-1C7B4346A8CA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A322-44CE-BEF9-1C7B4346A8CA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A322-44CE-BEF9-1C7B4346A8CA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322-44CE-BEF9-1C7B4346A8CA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322-44CE-BEF9-1C7B4346A8CA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F-A322-44CE-BEF9-1C7B4346A8CA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0-A322-44CE-BEF9-1C7B4346A8CA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00CC9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322-44CE-BEF9-1C7B4346A8CA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1-A322-44CE-BEF9-1C7B4346A8CA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00CC9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322-44CE-BEF9-1C7B4346A8CA}"/>
              </c:ext>
            </c:extLst>
          </c:dPt>
          <c:dPt>
            <c:idx val="17"/>
            <c:marker>
              <c:symbol val="circle"/>
              <c:size val="6"/>
              <c:spPr>
                <a:solidFill>
                  <a:srgbClr val="00CC9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322-44CE-BEF9-1C7B4346A8CA}"/>
              </c:ext>
            </c:extLst>
          </c:dPt>
          <c:dPt>
            <c:idx val="18"/>
            <c:marker>
              <c:symbol val="circle"/>
              <c:size val="6"/>
              <c:spPr>
                <a:solidFill>
                  <a:srgbClr val="00CC9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322-44CE-BEF9-1C7B4346A8CA}"/>
              </c:ext>
            </c:extLst>
          </c:dPt>
          <c:dPt>
            <c:idx val="20"/>
            <c:marker>
              <c:symbol val="circle"/>
              <c:size val="6"/>
              <c:spPr>
                <a:solidFill>
                  <a:srgbClr val="008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322-44CE-BEF9-1C7B4346A8CA}"/>
              </c:ext>
            </c:extLst>
          </c:dPt>
          <c:dPt>
            <c:idx val="21"/>
            <c:marker>
              <c:symbol val="circle"/>
              <c:size val="6"/>
              <c:spPr>
                <a:solidFill>
                  <a:srgbClr val="008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322-44CE-BEF9-1C7B4346A8CA}"/>
              </c:ext>
            </c:extLst>
          </c:dPt>
          <c:dPt>
            <c:idx val="25"/>
            <c:marker>
              <c:symbol val="circle"/>
              <c:size val="6"/>
              <c:spPr>
                <a:solidFill>
                  <a:schemeClr val="accent2">
                    <a:lumMod val="5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A322-44CE-BEF9-1C7B4346A8CA}"/>
              </c:ext>
            </c:extLst>
          </c:dPt>
          <c:dPt>
            <c:idx val="26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A322-44CE-BEF9-1C7B4346A8CA}"/>
              </c:ext>
            </c:extLst>
          </c:dPt>
          <c:dPt>
            <c:idx val="28"/>
            <c:marker>
              <c:symbol val="circle"/>
              <c:size val="6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A322-44CE-BEF9-1C7B4346A8CA}"/>
              </c:ext>
            </c:extLst>
          </c:dPt>
          <c:dPt>
            <c:idx val="29"/>
            <c:marker>
              <c:symbol val="circle"/>
              <c:size val="6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A322-44CE-BEF9-1C7B4346A8CA}"/>
              </c:ext>
            </c:extLst>
          </c:dPt>
          <c:dPt>
            <c:idx val="30"/>
            <c:marker>
              <c:symbol val="circle"/>
              <c:size val="6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A322-44CE-BEF9-1C7B4346A8CA}"/>
              </c:ext>
            </c:extLst>
          </c:dPt>
          <c:dPt>
            <c:idx val="31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322-44CE-BEF9-1C7B4346A8CA}"/>
              </c:ext>
            </c:extLst>
          </c:dPt>
          <c:dPt>
            <c:idx val="32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A322-44CE-BEF9-1C7B4346A8CA}"/>
              </c:ext>
            </c:extLst>
          </c:dPt>
          <c:dPt>
            <c:idx val="33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A322-44CE-BEF9-1C7B4346A8CA}"/>
              </c:ext>
            </c:extLst>
          </c:dPt>
          <c:dPt>
            <c:idx val="35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322-44CE-BEF9-1C7B4346A8CA}"/>
              </c:ext>
            </c:extLst>
          </c:dPt>
          <c:dPt>
            <c:idx val="39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322-44CE-BEF9-1C7B4346A8CA}"/>
              </c:ext>
            </c:extLst>
          </c:dPt>
          <c:dPt>
            <c:idx val="40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A322-44CE-BEF9-1C7B4346A8CA}"/>
              </c:ext>
            </c:extLst>
          </c:dPt>
          <c:dPt>
            <c:idx val="41"/>
            <c:marker>
              <c:symbol val="circle"/>
              <c:size val="6"/>
              <c:spPr>
                <a:solidFill>
                  <a:srgbClr val="00CC9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A322-44CE-BEF9-1C7B4346A8CA}"/>
              </c:ext>
            </c:extLst>
          </c:dPt>
          <c:dPt>
            <c:idx val="42"/>
            <c:marker>
              <c:symbol val="circle"/>
              <c:size val="6"/>
              <c:spPr>
                <a:solidFill>
                  <a:srgbClr val="00CC9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A322-44CE-BEF9-1C7B4346A8CA}"/>
              </c:ext>
            </c:extLst>
          </c:dPt>
          <c:dPt>
            <c:idx val="43"/>
            <c:marker>
              <c:symbol val="circle"/>
              <c:size val="6"/>
              <c:spPr>
                <a:solidFill>
                  <a:srgbClr val="00CC9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322-44CE-BEF9-1C7B4346A8CA}"/>
              </c:ext>
            </c:extLst>
          </c:dPt>
          <c:dPt>
            <c:idx val="45"/>
            <c:marker>
              <c:symbol val="circle"/>
              <c:size val="6"/>
              <c:spPr>
                <a:solidFill>
                  <a:srgbClr val="008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322-44CE-BEF9-1C7B4346A8CA}"/>
              </c:ext>
            </c:extLst>
          </c:dPt>
          <c:dPt>
            <c:idx val="46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322-44CE-BEF9-1C7B4346A8CA}"/>
              </c:ext>
            </c:extLst>
          </c:dPt>
          <c:dPt>
            <c:idx val="47"/>
            <c:marker>
              <c:symbol val="circle"/>
              <c:size val="6"/>
              <c:spPr>
                <a:solidFill>
                  <a:schemeClr val="accent2">
                    <a:lumMod val="5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322-44CE-BEF9-1C7B4346A8C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A3A3D87-D9D0-4909-8E65-3695D39F936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A322-44CE-BEF9-1C7B4346A8C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6871A51-3AA2-4571-87E6-C11DC7ACBB1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322-44CE-BEF9-1C7B4346A8C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09589D4-83FB-4A03-8504-FD01F8C64AB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A322-44CE-BEF9-1C7B4346A8C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1A68429-848D-4CD3-A235-3EDD1F82F91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A322-44CE-BEF9-1C7B4346A8C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A322-44CE-BEF9-1C7B4346A8C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4324485-3155-462D-B312-F4D411C582E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322-44CE-BEF9-1C7B4346A8C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BFEBFB8-0727-4104-985D-3E9586A087D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A322-44CE-BEF9-1C7B4346A8C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1448E8A-54AF-4909-A228-7ABF09B0606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A322-44CE-BEF9-1C7B4346A8C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A322-44CE-BEF9-1C7B4346A8C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A322-44CE-BEF9-1C7B4346A8C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CF8F43E-D674-40FC-87B7-B58BD07E68D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A322-44CE-BEF9-1C7B4346A8C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92880DD-A28C-4158-814C-639DFE3AF30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A322-44CE-BEF9-1C7B4346A8C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BF534199-97E2-4821-BD31-2E3C42F3E9C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A322-44CE-BEF9-1C7B4346A8CA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CB99ECB8-25F8-4A63-B192-25F040F95E0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A322-44CE-BEF9-1C7B4346A8CA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B0710F0-0B55-488D-99AE-D846EF3BAEE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A322-44CE-BEF9-1C7B4346A8CA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12763A4-5D71-4DEA-BACC-2026FE65414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A322-44CE-BEF9-1C7B4346A8CA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B6D277D-36A9-4C27-B34C-570AA9C0F42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A322-44CE-BEF9-1C7B4346A8CA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5CDC59D8-7E72-40DF-8BA7-5FB890F3084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A322-44CE-BEF9-1C7B4346A8CA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643B5452-7FCE-4529-B163-18142E1CEFE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A322-44CE-BEF9-1C7B4346A8CA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A322-44CE-BEF9-1C7B4346A8CA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52FEBA71-6362-4787-9569-E983B6B4FA6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A322-44CE-BEF9-1C7B4346A8CA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DA121832-F8CA-4AE2-B4B6-4CCEDA23DEA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A322-44CE-BEF9-1C7B4346A8CA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A322-44CE-BEF9-1C7B4346A8CA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A322-44CE-BEF9-1C7B4346A8CA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A322-44CE-BEF9-1C7B4346A8CA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AC41F08F-ECE6-424C-B710-D8688DE3CFA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A322-44CE-BEF9-1C7B4346A8CA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11D975DA-70E1-4C94-8F6E-C4A81CB1C0E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A322-44CE-BEF9-1C7B4346A8CA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A322-44CE-BEF9-1C7B4346A8CA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030DE6EA-66F6-40CF-BCD6-836E3CE5079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322-44CE-BEF9-1C7B4346A8CA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B29D1C23-1B61-4213-A8E2-18BC2F1DDDA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322-44CE-BEF9-1C7B4346A8CA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6637E3B1-5BFD-43D0-9DA4-3FD466080D4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A322-44CE-BEF9-1C7B4346A8CA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475BEBBE-4605-4600-8039-A7D97A32481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A322-44CE-BEF9-1C7B4346A8CA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4EABB2F4-E60D-4FB3-A2F9-F2040179680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A322-44CE-BEF9-1C7B4346A8CA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3EC5E8C9-75BC-4253-9D77-69B8DCAF8AA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322-44CE-BEF9-1C7B4346A8CA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A322-44CE-BEF9-1C7B4346A8CA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45D44B49-C668-4D10-B3E9-1271A809812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322-44CE-BEF9-1C7B4346A8CA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A322-44CE-BEF9-1C7B4346A8CA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A322-44CE-BEF9-1C7B4346A8CA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A322-44CE-BEF9-1C7B4346A8CA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B68617A8-93EA-4DDD-83CB-70A6FAD5476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A322-44CE-BEF9-1C7B4346A8CA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1305E6E7-AC0F-40A5-A7FC-DDCBBF85AC8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A322-44CE-BEF9-1C7B4346A8CA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C5EE13C3-A52F-4FA6-8635-29FED0012D9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A322-44CE-BEF9-1C7B4346A8CA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8BCE2796-1CB0-4460-8AA3-790CB003F15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A322-44CE-BEF9-1C7B4346A8CA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0D9BE58A-35BB-49BE-B4BA-C2457730129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322-44CE-BEF9-1C7B4346A8CA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A322-44CE-BEF9-1C7B4346A8CA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BFB1EB6E-F2BE-4FB1-B575-2F828CB3AB0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A322-44CE-BEF9-1C7B4346A8CA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C81D3EDD-3262-43C6-BCC3-7F0A72171A3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A322-44CE-BEF9-1C7B4346A8CA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76E68BB7-F1CF-4D2C-B45A-0E8FD3FA053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A322-44CE-BEF9-1C7B4346A8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75566433201374694"/>
                  <c:y val="-5.4607089776428546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R² = 0.5274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1'!$C$282:$C$329</c:f>
              <c:numCache>
                <c:formatCode>General</c:formatCode>
                <c:ptCount val="48"/>
                <c:pt idx="0">
                  <c:v>22.2</c:v>
                </c:pt>
                <c:pt idx="1">
                  <c:v>21.6</c:v>
                </c:pt>
                <c:pt idx="2">
                  <c:v>25.6</c:v>
                </c:pt>
                <c:pt idx="3">
                  <c:v>11.4</c:v>
                </c:pt>
                <c:pt idx="5">
                  <c:v>23.4</c:v>
                </c:pt>
                <c:pt idx="6">
                  <c:v>36.9</c:v>
                </c:pt>
                <c:pt idx="7">
                  <c:v>24.8</c:v>
                </c:pt>
                <c:pt idx="10">
                  <c:v>46</c:v>
                </c:pt>
                <c:pt idx="11">
                  <c:v>36.5</c:v>
                </c:pt>
                <c:pt idx="12">
                  <c:v>36.6</c:v>
                </c:pt>
                <c:pt idx="13">
                  <c:v>42.6</c:v>
                </c:pt>
                <c:pt idx="14">
                  <c:v>27.6</c:v>
                </c:pt>
                <c:pt idx="15">
                  <c:v>48.6</c:v>
                </c:pt>
                <c:pt idx="16">
                  <c:v>40.799999999999997</c:v>
                </c:pt>
                <c:pt idx="17">
                  <c:v>49.2</c:v>
                </c:pt>
                <c:pt idx="18">
                  <c:v>41.4</c:v>
                </c:pt>
                <c:pt idx="20">
                  <c:v>57</c:v>
                </c:pt>
                <c:pt idx="21">
                  <c:v>54.6</c:v>
                </c:pt>
                <c:pt idx="25">
                  <c:v>0.96</c:v>
                </c:pt>
                <c:pt idx="26">
                  <c:v>32</c:v>
                </c:pt>
                <c:pt idx="28">
                  <c:v>29.4</c:v>
                </c:pt>
                <c:pt idx="29">
                  <c:v>18</c:v>
                </c:pt>
                <c:pt idx="30">
                  <c:v>31.2</c:v>
                </c:pt>
                <c:pt idx="31">
                  <c:v>35.4</c:v>
                </c:pt>
                <c:pt idx="32">
                  <c:v>26.6</c:v>
                </c:pt>
                <c:pt idx="33">
                  <c:v>16.3</c:v>
                </c:pt>
                <c:pt idx="35">
                  <c:v>15.6</c:v>
                </c:pt>
                <c:pt idx="39">
                  <c:v>43.8</c:v>
                </c:pt>
                <c:pt idx="40">
                  <c:v>20.3</c:v>
                </c:pt>
                <c:pt idx="41">
                  <c:v>51</c:v>
                </c:pt>
                <c:pt idx="42">
                  <c:v>48.6</c:v>
                </c:pt>
                <c:pt idx="43">
                  <c:v>28.2</c:v>
                </c:pt>
                <c:pt idx="45">
                  <c:v>45.6</c:v>
                </c:pt>
                <c:pt idx="46">
                  <c:v>39.799999999999997</c:v>
                </c:pt>
                <c:pt idx="47">
                  <c:v>14.4</c:v>
                </c:pt>
              </c:numCache>
            </c:numRef>
          </c:xVal>
          <c:yVal>
            <c:numRef>
              <c:f>'Sheet 1'!$G$282:$G$329</c:f>
              <c:numCache>
                <c:formatCode>0.00</c:formatCode>
                <c:ptCount val="48"/>
                <c:pt idx="0">
                  <c:v>30.621901274872663</c:v>
                </c:pt>
                <c:pt idx="1">
                  <c:v>97.687089553898062</c:v>
                </c:pt>
                <c:pt idx="2">
                  <c:v>113.29773151075524</c:v>
                </c:pt>
                <c:pt idx="3">
                  <c:v>18.125917405186009</c:v>
                </c:pt>
                <c:pt idx="5">
                  <c:v>47.050681964045594</c:v>
                </c:pt>
                <c:pt idx="6">
                  <c:v>363.97689111441338</c:v>
                </c:pt>
                <c:pt idx="7">
                  <c:v>43.874322147597965</c:v>
                </c:pt>
                <c:pt idx="10">
                  <c:v>202.87911664152742</c:v>
                </c:pt>
                <c:pt idx="11">
                  <c:v>338.58228705098293</c:v>
                </c:pt>
                <c:pt idx="12">
                  <c:v>330.23504273504278</c:v>
                </c:pt>
                <c:pt idx="13">
                  <c:v>275.60955234351718</c:v>
                </c:pt>
                <c:pt idx="14">
                  <c:v>176.07898607180687</c:v>
                </c:pt>
                <c:pt idx="15">
                  <c:v>177.64806699757509</c:v>
                </c:pt>
                <c:pt idx="16">
                  <c:v>269.33204620937494</c:v>
                </c:pt>
                <c:pt idx="17">
                  <c:v>570.25936496361965</c:v>
                </c:pt>
                <c:pt idx="18">
                  <c:v>172.94441537823457</c:v>
                </c:pt>
                <c:pt idx="20">
                  <c:v>284.89494246854645</c:v>
                </c:pt>
                <c:pt idx="21">
                  <c:v>473.29732600082821</c:v>
                </c:pt>
                <c:pt idx="25">
                  <c:v>34.684882328557237</c:v>
                </c:pt>
                <c:pt idx="26">
                  <c:v>123.01874396860211</c:v>
                </c:pt>
                <c:pt idx="28">
                  <c:v>186.70421189276016</c:v>
                </c:pt>
                <c:pt idx="29">
                  <c:v>88.699688835198074</c:v>
                </c:pt>
                <c:pt idx="30">
                  <c:v>88.256766415033326</c:v>
                </c:pt>
                <c:pt idx="31">
                  <c:v>244.05589155855125</c:v>
                </c:pt>
                <c:pt idx="32">
                  <c:v>5.9378568359821156</c:v>
                </c:pt>
                <c:pt idx="33">
                  <c:v>74.12812813004092</c:v>
                </c:pt>
                <c:pt idx="35">
                  <c:v>96.721347082136248</c:v>
                </c:pt>
                <c:pt idx="39">
                  <c:v>175.71888937694138</c:v>
                </c:pt>
                <c:pt idx="40">
                  <c:v>94.487632668703952</c:v>
                </c:pt>
                <c:pt idx="41">
                  <c:v>337.76959711184008</c:v>
                </c:pt>
                <c:pt idx="42">
                  <c:v>199.21206463313371</c:v>
                </c:pt>
                <c:pt idx="43">
                  <c:v>246.57886053348832</c:v>
                </c:pt>
                <c:pt idx="45">
                  <c:v>176.30842189527672</c:v>
                </c:pt>
                <c:pt idx="46">
                  <c:v>138.2118555681248</c:v>
                </c:pt>
                <c:pt idx="47">
                  <c:v>69.880228669053707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1'!$B$282:$B$329</c15:f>
                <c15:dlblRangeCache>
                  <c:ptCount val="48"/>
                  <c:pt idx="0">
                    <c:v>Phillipines</c:v>
                  </c:pt>
                  <c:pt idx="1">
                    <c:v>India</c:v>
                  </c:pt>
                  <c:pt idx="2">
                    <c:v>Poland</c:v>
                  </c:pt>
                  <c:pt idx="3">
                    <c:v>Egypt</c:v>
                  </c:pt>
                  <c:pt idx="5">
                    <c:v>Thailand</c:v>
                  </c:pt>
                  <c:pt idx="6">
                    <c:v>Portugal</c:v>
                  </c:pt>
                  <c:pt idx="7">
                    <c:v>Mexico</c:v>
                  </c:pt>
                  <c:pt idx="10">
                    <c:v>Austria</c:v>
                  </c:pt>
                  <c:pt idx="11">
                    <c:v>Greece</c:v>
                  </c:pt>
                  <c:pt idx="12">
                    <c:v>Spain</c:v>
                  </c:pt>
                  <c:pt idx="13">
                    <c:v>Italy</c:v>
                  </c:pt>
                  <c:pt idx="14">
                    <c:v>Australia</c:v>
                  </c:pt>
                  <c:pt idx="15">
                    <c:v>France</c:v>
                  </c:pt>
                  <c:pt idx="16">
                    <c:v>Great Britain</c:v>
                  </c:pt>
                  <c:pt idx="17">
                    <c:v>Germany</c:v>
                  </c:pt>
                  <c:pt idx="18">
                    <c:v>Finland</c:v>
                  </c:pt>
                  <c:pt idx="20">
                    <c:v>Sweden</c:v>
                  </c:pt>
                  <c:pt idx="21">
                    <c:v>Denmark</c:v>
                  </c:pt>
                  <c:pt idx="25">
                    <c:v>Pakistan</c:v>
                  </c:pt>
                  <c:pt idx="26">
                    <c:v>Lithuania</c:v>
                  </c:pt>
                  <c:pt idx="28">
                    <c:v>Romania</c:v>
                  </c:pt>
                  <c:pt idx="29">
                    <c:v>Brazil</c:v>
                  </c:pt>
                  <c:pt idx="30">
                    <c:v>Turkey</c:v>
                  </c:pt>
                  <c:pt idx="31">
                    <c:v>Bulgaria</c:v>
                  </c:pt>
                  <c:pt idx="32">
                    <c:v>Iran</c:v>
                  </c:pt>
                  <c:pt idx="33">
                    <c:v>South Korea</c:v>
                  </c:pt>
                  <c:pt idx="35">
                    <c:v>Ukraine</c:v>
                  </c:pt>
                  <c:pt idx="39">
                    <c:v>Canada</c:v>
                  </c:pt>
                  <c:pt idx="40">
                    <c:v>South Africa</c:v>
                  </c:pt>
                  <c:pt idx="41">
                    <c:v>Belgium</c:v>
                  </c:pt>
                  <c:pt idx="42">
                    <c:v>Netherlands</c:v>
                  </c:pt>
                  <c:pt idx="43">
                    <c:v>Japan</c:v>
                  </c:pt>
                  <c:pt idx="45">
                    <c:v>Czech republic</c:v>
                  </c:pt>
                  <c:pt idx="46">
                    <c:v>Chile</c:v>
                  </c:pt>
                  <c:pt idx="47">
                    <c:v>Morocco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322-44CE-BEF9-1C7B4346A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990680"/>
        <c:axId val="622991008"/>
      </c:scatterChart>
      <c:valAx>
        <c:axId val="622990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0" i="0" u="none" strike="noStrike" baseline="0">
                    <a:effectLst/>
                  </a:rPr>
                  <a:t>UN Poll vote share for 'action on climate change'; a response shown to be cultural</a:t>
                </a:r>
                <a:endParaRPr lang="en-GB" sz="1400"/>
              </a:p>
            </c:rich>
          </c:tx>
          <c:layout>
            <c:manualLayout>
              <c:xMode val="edge"/>
              <c:yMode val="edge"/>
              <c:x val="0.28025370861791443"/>
              <c:y val="0.950837934414824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91008"/>
        <c:crosses val="autoZero"/>
        <c:crossBetween val="midCat"/>
      </c:valAx>
      <c:valAx>
        <c:axId val="62299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u="none" strike="noStrike" baseline="0">
                    <a:effectLst/>
                  </a:rPr>
                  <a:t>Renewables Commitment = Average of GDPpC-normalised per-Capita Wind and (sunshine-adjusted) Solar Capacities  (MW)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6.9281767955801108E-3"/>
              <c:y val="0.110443411441039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90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5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500" b="0" i="0" baseline="0">
                <a:effectLst/>
              </a:rPr>
              <a:t>UN Poll vote share for 'action on climate change', versus Debiased National Religiosity. For 35 nations.</a:t>
            </a:r>
            <a:endParaRPr lang="en-GB" sz="15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5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6"/>
              <c:spPr>
                <a:solidFill>
                  <a:schemeClr val="bg1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38C7-470F-8EA7-5975D358E250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FF669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8C7-470F-8EA7-5975D358E250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6600CC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38C7-470F-8EA7-5975D358E250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bg1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38C7-470F-8EA7-5975D358E250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chemeClr val="bg1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38C7-470F-8EA7-5975D358E250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6600CC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8C7-470F-8EA7-5975D358E250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92D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F-38C7-470F-8EA7-5975D358E250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8C7-470F-8EA7-5975D358E250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6600CC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38C7-470F-8EA7-5975D358E250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8C7-470F-8EA7-5975D358E250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6600CC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38C7-470F-8EA7-5975D358E250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chemeClr val="bg1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8C7-470F-8EA7-5975D358E250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8C7-470F-8EA7-5975D358E250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8C7-470F-8EA7-5975D358E250}"/>
              </c:ext>
            </c:extLst>
          </c:dPt>
          <c:dPt>
            <c:idx val="17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38C7-470F-8EA7-5975D358E250}"/>
              </c:ext>
            </c:extLst>
          </c:dPt>
          <c:dPt>
            <c:idx val="18"/>
            <c:marker>
              <c:symbol val="circle"/>
              <c:size val="6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8C7-470F-8EA7-5975D358E250}"/>
              </c:ext>
            </c:extLst>
          </c:dPt>
          <c:dPt>
            <c:idx val="20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38C7-470F-8EA7-5975D358E250}"/>
              </c:ext>
            </c:extLst>
          </c:dPt>
          <c:dPt>
            <c:idx val="21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38C7-470F-8EA7-5975D358E250}"/>
              </c:ext>
            </c:extLst>
          </c:dPt>
          <c:dPt>
            <c:idx val="25"/>
            <c:marker>
              <c:symbol val="circle"/>
              <c:size val="6"/>
              <c:spPr>
                <a:solidFill>
                  <a:srgbClr val="FF99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38C7-470F-8EA7-5975D358E250}"/>
              </c:ext>
            </c:extLst>
          </c:dPt>
          <c:dPt>
            <c:idx val="26"/>
            <c:marker>
              <c:symbol val="circle"/>
              <c:size val="6"/>
              <c:spPr>
                <a:solidFill>
                  <a:srgbClr val="6600CC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8C7-470F-8EA7-5975D358E250}"/>
              </c:ext>
            </c:extLst>
          </c:dPt>
          <c:dPt>
            <c:idx val="28"/>
            <c:marker>
              <c:symbol val="circle"/>
              <c:size val="6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38C7-470F-8EA7-5975D358E250}"/>
              </c:ext>
            </c:extLst>
          </c:dPt>
          <c:dPt>
            <c:idx val="29"/>
            <c:marker>
              <c:symbol val="circle"/>
              <c:size val="6"/>
              <c:spPr>
                <a:solidFill>
                  <a:srgbClr val="92D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38C7-470F-8EA7-5975D358E250}"/>
              </c:ext>
            </c:extLst>
          </c:dPt>
          <c:dPt>
            <c:idx val="30"/>
            <c:marker>
              <c:symbol val="circle"/>
              <c:size val="6"/>
              <c:spPr>
                <a:solidFill>
                  <a:srgbClr val="A5002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38C7-470F-8EA7-5975D358E250}"/>
              </c:ext>
            </c:extLst>
          </c:dPt>
          <c:dPt>
            <c:idx val="31"/>
            <c:marker>
              <c:symbol val="circle"/>
              <c:size val="6"/>
              <c:spPr>
                <a:solidFill>
                  <a:srgbClr val="B448F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8C7-470F-8EA7-5975D358E250}"/>
              </c:ext>
            </c:extLst>
          </c:dPt>
          <c:dPt>
            <c:idx val="32"/>
            <c:marker>
              <c:symbol val="circle"/>
              <c:size val="6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38C7-470F-8EA7-5975D358E250}"/>
              </c:ext>
            </c:extLst>
          </c:dPt>
          <c:dPt>
            <c:idx val="33"/>
            <c:marker>
              <c:symbol val="circle"/>
              <c:size val="6"/>
              <c:spPr>
                <a:solidFill>
                  <a:schemeClr val="bg1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8C7-470F-8EA7-5975D358E250}"/>
              </c:ext>
            </c:extLst>
          </c:dPt>
          <c:dPt>
            <c:idx val="35"/>
            <c:marker>
              <c:symbol val="circle"/>
              <c:size val="6"/>
              <c:spPr>
                <a:solidFill>
                  <a:srgbClr val="B448F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8C7-470F-8EA7-5975D358E250}"/>
              </c:ext>
            </c:extLst>
          </c:dPt>
          <c:dPt>
            <c:idx val="39"/>
            <c:marker>
              <c:symbol val="circle"/>
              <c:size val="6"/>
              <c:spPr>
                <a:solidFill>
                  <a:schemeClr val="bg1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38C7-470F-8EA7-5975D358E250}"/>
              </c:ext>
            </c:extLst>
          </c:dPt>
          <c:dPt>
            <c:idx val="40"/>
            <c:marker>
              <c:symbol val="circle"/>
              <c:size val="6"/>
              <c:spPr>
                <a:solidFill>
                  <a:schemeClr val="bg1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38C7-470F-8EA7-5975D358E250}"/>
              </c:ext>
            </c:extLst>
          </c:dPt>
          <c:dPt>
            <c:idx val="41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38C7-470F-8EA7-5975D358E250}"/>
              </c:ext>
            </c:extLst>
          </c:dPt>
          <c:dPt>
            <c:idx val="42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8C7-470F-8EA7-5975D358E250}"/>
              </c:ext>
            </c:extLst>
          </c:dPt>
          <c:dPt>
            <c:idx val="43"/>
            <c:marker>
              <c:symbol val="circle"/>
              <c:size val="6"/>
              <c:spPr>
                <a:solidFill>
                  <a:schemeClr val="bg1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8C7-470F-8EA7-5975D358E250}"/>
              </c:ext>
            </c:extLst>
          </c:dPt>
          <c:dPt>
            <c:idx val="45"/>
            <c:marker>
              <c:symbol val="circle"/>
              <c:size val="6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8C7-470F-8EA7-5975D358E250}"/>
              </c:ext>
            </c:extLst>
          </c:dPt>
          <c:dPt>
            <c:idx val="46"/>
            <c:marker>
              <c:symbol val="circle"/>
              <c:size val="6"/>
              <c:spPr>
                <a:solidFill>
                  <a:srgbClr val="00A24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8C7-470F-8EA7-5975D358E250}"/>
              </c:ext>
            </c:extLst>
          </c:dPt>
          <c:dPt>
            <c:idx val="47"/>
            <c:marker>
              <c:symbol val="circle"/>
              <c:size val="6"/>
              <c:spPr>
                <a:solidFill>
                  <a:schemeClr val="bg1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8C7-470F-8EA7-5975D358E250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00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ABCEF73-0DBD-4BF3-A884-59CE55750ABD}" type="CELLRANGE">
                      <a:rPr lang="en-GB"/>
                      <a:pPr>
                        <a:defRPr>
                          <a:solidFill>
                            <a:srgbClr val="0000FF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8C7-470F-8EA7-5975D358E250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00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6E5D802-E2BF-4A99-B62A-43B76B3A139E}" type="CELLRANGE">
                      <a:rPr lang="en-US"/>
                      <a:pPr>
                        <a:defRPr>
                          <a:solidFill>
                            <a:srgbClr val="0000FF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38C7-470F-8EA7-5975D358E250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00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16BD9F4-8E7B-4CBC-95D4-6424450015CF}" type="CELLRANGE">
                      <a:rPr lang="en-GB"/>
                      <a:pPr>
                        <a:defRPr>
                          <a:solidFill>
                            <a:srgbClr val="0000FF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8C7-470F-8EA7-5975D358E250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00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B0D471F-7AB9-4E12-AC35-1F2E0F95D3E1}" type="CELLRANGE">
                      <a:rPr lang="en-GB"/>
                      <a:pPr>
                        <a:defRPr>
                          <a:solidFill>
                            <a:srgbClr val="0000FF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8C7-470F-8EA7-5975D358E25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38C7-470F-8EA7-5975D358E250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00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39B536D-CA91-44AD-B967-3062BD605A4A}" type="CELLRANGE">
                      <a:rPr lang="en-GB"/>
                      <a:pPr>
                        <a:defRPr>
                          <a:solidFill>
                            <a:srgbClr val="0000FF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38C7-470F-8EA7-5975D358E250}"/>
                </c:ext>
              </c:extLst>
            </c:dLbl>
            <c:dLbl>
              <c:idx val="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3A5048C-2A91-40BC-BC34-C3D45FDCD596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38C7-470F-8EA7-5975D358E250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00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B5C43E6-B240-414B-9778-5146D7B8E02B}" type="CELLRANGE">
                      <a:rPr lang="en-GB"/>
                      <a:pPr>
                        <a:defRPr>
                          <a:solidFill>
                            <a:srgbClr val="0000FF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38C7-470F-8EA7-5975D358E25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38C7-470F-8EA7-5975D358E25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38C7-470F-8EA7-5975D358E250}"/>
                </c:ext>
              </c:extLst>
            </c:dLbl>
            <c:dLbl>
              <c:idx val="1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9DD799-6D23-4458-9730-240C7F187C3C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38C7-470F-8EA7-5975D358E250}"/>
                </c:ext>
              </c:extLst>
            </c:dLbl>
            <c:dLbl>
              <c:idx val="1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2AFA74-EB08-46F9-B942-EBEAB9BC7B64}" type="CELLRANGE">
                      <a:rPr lang="en-GB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38C7-470F-8EA7-5975D358E250}"/>
                </c:ext>
              </c:extLst>
            </c:dLbl>
            <c:dLbl>
              <c:idx val="1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7B1368F-955C-430A-B3EA-CF1A0C37C6B8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38C7-470F-8EA7-5975D358E250}"/>
                </c:ext>
              </c:extLst>
            </c:dLbl>
            <c:dLbl>
              <c:idx val="1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4994105-7489-4B90-B79F-8556A8F3A41C}" type="CELLRANGE">
                      <a:rPr lang="en-GB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38C7-470F-8EA7-5975D358E250}"/>
                </c:ext>
              </c:extLst>
            </c:dLbl>
            <c:dLbl>
              <c:idx val="1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DE49BA0-7CF2-4D45-B7C7-BAD9D7C55D40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38C7-470F-8EA7-5975D358E250}"/>
                </c:ext>
              </c:extLst>
            </c:dLbl>
            <c:dLbl>
              <c:idx val="1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effectLst>
                          <a:outerShdw blurRad="50800" dist="50800" dir="5400000" algn="ctr" rotWithShape="0">
                            <a:schemeClr val="bg1">
                              <a:lumMod val="50000"/>
                            </a:schemeClr>
                          </a:outerShdw>
                        </a:effectLst>
                        <a:latin typeface="+mn-lt"/>
                        <a:ea typeface="+mn-ea"/>
                        <a:cs typeface="+mn-cs"/>
                      </a:defRPr>
                    </a:pPr>
                    <a:fld id="{5D370805-DAEF-458F-8EB0-D208E171364A}" type="CELLRANGE">
                      <a:rPr lang="en-US">
                        <a:effectLst>
                          <a:outerShdw blurRad="50800" dist="50800" dir="5400000" algn="ctr" rotWithShape="0">
                            <a:schemeClr val="bg1">
                              <a:lumMod val="50000"/>
                            </a:schemeClr>
                          </a:outerShdw>
                        </a:effectLst>
                      </a:rPr>
                      <a:pPr>
                        <a:defRPr>
                          <a:solidFill>
                            <a:srgbClr val="FF0000"/>
                          </a:solidFill>
                          <a:effectLst>
                            <a:outerShdw blurRad="50800" dist="50800" dir="5400000" algn="ctr" rotWithShape="0">
                              <a:schemeClr val="bg1">
                                <a:lumMod val="50000"/>
                              </a:schemeClr>
                            </a:outerShdw>
                          </a:effectLst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effectLst>
                        <a:outerShdw blurRad="50800" dist="50800" dir="5400000" algn="ctr" rotWithShape="0">
                          <a:schemeClr val="bg1">
                            <a:lumMod val="50000"/>
                          </a:schemeClr>
                        </a:outerShdw>
                      </a:effectLst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38C7-470F-8EA7-5975D358E250}"/>
                </c:ext>
              </c:extLst>
            </c:dLbl>
            <c:dLbl>
              <c:idx val="1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0EAC4D1-323F-429F-BD72-889BC3F49B6B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38C7-470F-8EA7-5975D358E250}"/>
                </c:ext>
              </c:extLst>
            </c:dLbl>
            <c:dLbl>
              <c:idx val="1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E7B0D9E-AD23-45AF-8DD3-EC7D3BAE5B82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38C7-470F-8EA7-5975D358E250}"/>
                </c:ext>
              </c:extLst>
            </c:dLbl>
            <c:dLbl>
              <c:idx val="1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E98587E-44E7-4421-8EF7-AED4FE7CCBA1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38C7-470F-8EA7-5975D358E250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38C7-470F-8EA7-5975D358E250}"/>
                </c:ext>
              </c:extLst>
            </c:dLbl>
            <c:dLbl>
              <c:idx val="2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F6D2AF6-AEA4-4E50-8F63-CF1EF444B9B1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8C7-470F-8EA7-5975D358E250}"/>
                </c:ext>
              </c:extLst>
            </c:dLbl>
            <c:dLbl>
              <c:idx val="2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ABA6578-751B-4779-A2AF-BE6CDC0ED437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38C7-470F-8EA7-5975D358E250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38C7-470F-8EA7-5975D358E250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38C7-470F-8EA7-5975D358E250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38C7-470F-8EA7-5975D358E250}"/>
                </c:ext>
              </c:extLst>
            </c:dLbl>
            <c:dLbl>
              <c:idx val="2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00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E0D0DF5-EB9A-4308-BD05-F75881F430B1}" type="CELLRANGE">
                      <a:rPr lang="en-US"/>
                      <a:pPr>
                        <a:defRPr>
                          <a:solidFill>
                            <a:srgbClr val="0000FF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38C7-470F-8EA7-5975D358E250}"/>
                </c:ext>
              </c:extLst>
            </c:dLbl>
            <c:dLbl>
              <c:idx val="2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4093D7C-3BA6-451C-9F5E-E77917F7E179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38C7-470F-8EA7-5975D358E250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38C7-470F-8EA7-5975D358E250}"/>
                </c:ext>
              </c:extLst>
            </c:dLbl>
            <c:dLbl>
              <c:idx val="2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effectLst/>
                        <a:latin typeface="+mn-lt"/>
                        <a:ea typeface="+mn-ea"/>
                        <a:cs typeface="+mn-cs"/>
                      </a:defRPr>
                    </a:pPr>
                    <a:fld id="{050FF44A-A268-45D9-B33B-2DA3C2156AA8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  <a:effectLst/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38C7-470F-8EA7-5975D358E250}"/>
                </c:ext>
              </c:extLst>
            </c:dLbl>
            <c:dLbl>
              <c:idx val="2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00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CC352A3-4575-44A5-9533-CEB1710A65E0}" type="CELLRANGE">
                      <a:rPr lang="en-US"/>
                      <a:pPr>
                        <a:defRPr>
                          <a:solidFill>
                            <a:srgbClr val="0000FF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38C7-470F-8EA7-5975D358E250}"/>
                </c:ext>
              </c:extLst>
            </c:dLbl>
            <c:dLbl>
              <c:idx val="3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00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EA157A2-F96F-4203-A54D-DE3D26D52B7A}" type="CELLRANGE">
                      <a:rPr lang="en-US"/>
                      <a:pPr>
                        <a:defRPr>
                          <a:solidFill>
                            <a:srgbClr val="0000FF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8C7-470F-8EA7-5975D358E250}"/>
                </c:ext>
              </c:extLst>
            </c:dLbl>
            <c:dLbl>
              <c:idx val="3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01FF8CF-9B47-4FC5-AC33-042A25CB1207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38C7-470F-8EA7-5975D358E250}"/>
                </c:ext>
              </c:extLst>
            </c:dLbl>
            <c:dLbl>
              <c:idx val="3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00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EFF3DB7-33E6-45D5-85F7-C4D38B511F34}" type="CELLRANGE">
                      <a:rPr lang="en-US"/>
                      <a:pPr>
                        <a:defRPr>
                          <a:solidFill>
                            <a:srgbClr val="0000FF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38C7-470F-8EA7-5975D358E250}"/>
                </c:ext>
              </c:extLst>
            </c:dLbl>
            <c:dLbl>
              <c:idx val="3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00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B738C93-46BB-4389-8ECB-C98605EE32A4}" type="CELLRANGE">
                      <a:rPr lang="en-GB"/>
                      <a:pPr>
                        <a:defRPr>
                          <a:solidFill>
                            <a:srgbClr val="0000FF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38C7-470F-8EA7-5975D358E250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38C7-470F-8EA7-5975D358E250}"/>
                </c:ext>
              </c:extLst>
            </c:dLbl>
            <c:dLbl>
              <c:idx val="3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00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322B3CA-D238-4C2D-BB4F-176B77E00C24}" type="CELLRANGE">
                      <a:rPr lang="en-GB"/>
                      <a:pPr>
                        <a:defRPr>
                          <a:solidFill>
                            <a:srgbClr val="0000FF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38C7-470F-8EA7-5975D358E250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38C7-470F-8EA7-5975D358E250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38C7-470F-8EA7-5975D358E250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38C7-470F-8EA7-5975D358E250}"/>
                </c:ext>
              </c:extLst>
            </c:dLbl>
            <c:dLbl>
              <c:idx val="3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E3D551F-7619-4B39-9D79-C3F774D7BE0D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38C7-470F-8EA7-5975D358E250}"/>
                </c:ext>
              </c:extLst>
            </c:dLbl>
            <c:dLbl>
              <c:idx val="4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00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05124A4-2CD1-49A3-B881-214BF0FADFF1}" type="CELLRANGE">
                      <a:rPr lang="en-US"/>
                      <a:pPr>
                        <a:defRPr>
                          <a:solidFill>
                            <a:srgbClr val="0000FF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8C7-470F-8EA7-5975D358E250}"/>
                </c:ext>
              </c:extLst>
            </c:dLbl>
            <c:dLbl>
              <c:idx val="4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154CBE3-9270-40A7-8D00-642601EC177E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38C7-470F-8EA7-5975D358E250}"/>
                </c:ext>
              </c:extLst>
            </c:dLbl>
            <c:dLbl>
              <c:idx val="4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CE7ED11-55F0-4005-B638-A7151CA09FA1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38C7-470F-8EA7-5975D358E250}"/>
                </c:ext>
              </c:extLst>
            </c:dLbl>
            <c:dLbl>
              <c:idx val="4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11FBA4C-5F2D-4B87-8999-DEF7E533FD89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38C7-470F-8EA7-5975D358E250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38C7-470F-8EA7-5975D358E250}"/>
                </c:ext>
              </c:extLst>
            </c:dLbl>
            <c:dLbl>
              <c:idx val="4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CC6F0D7-E7FE-4323-8FF1-B9A8F072A614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38C7-470F-8EA7-5975D358E250}"/>
                </c:ext>
              </c:extLst>
            </c:dLbl>
            <c:dLbl>
              <c:idx val="4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6555D10-3F45-4E11-9008-D88F251FB89B}" type="CELLRANGE">
                      <a:rPr lang="en-GB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38C7-470F-8EA7-5975D358E250}"/>
                </c:ext>
              </c:extLst>
            </c:dLbl>
            <c:dLbl>
              <c:idx val="4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00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8896004-FFFA-445D-9C05-EB4CB4119E07}" type="CELLRANGE">
                      <a:rPr lang="en-GB"/>
                      <a:pPr>
                        <a:defRPr>
                          <a:solidFill>
                            <a:srgbClr val="0000FF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38C7-470F-8EA7-5975D358E2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1247520724662574"/>
                  <c:y val="-0.4357380547960775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R² = 0.5237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1'!$D$282:$D$329</c:f>
              <c:numCache>
                <c:formatCode>0.00</c:formatCode>
                <c:ptCount val="48"/>
                <c:pt idx="0">
                  <c:v>95.798000000000002</c:v>
                </c:pt>
                <c:pt idx="1">
                  <c:v>93.367999999999995</c:v>
                </c:pt>
                <c:pt idx="2">
                  <c:v>76.358000000000004</c:v>
                </c:pt>
                <c:pt idx="3">
                  <c:v>83.64800000000001</c:v>
                </c:pt>
                <c:pt idx="5">
                  <c:v>100</c:v>
                </c:pt>
                <c:pt idx="6">
                  <c:v>62.993000000000009</c:v>
                </c:pt>
                <c:pt idx="7">
                  <c:v>66.638000000000005</c:v>
                </c:pt>
                <c:pt idx="10">
                  <c:v>54.488</c:v>
                </c:pt>
                <c:pt idx="11">
                  <c:v>69.067999999999998</c:v>
                </c:pt>
                <c:pt idx="12">
                  <c:v>47.198</c:v>
                </c:pt>
                <c:pt idx="13">
                  <c:v>67.853000000000009</c:v>
                </c:pt>
                <c:pt idx="14">
                  <c:v>36.262999999999998</c:v>
                </c:pt>
                <c:pt idx="15">
                  <c:v>39.908000000000001</c:v>
                </c:pt>
                <c:pt idx="16">
                  <c:v>28.972999999999999</c:v>
                </c:pt>
                <c:pt idx="17">
                  <c:v>38.692999999999998</c:v>
                </c:pt>
                <c:pt idx="18">
                  <c:v>37.478000000000002</c:v>
                </c:pt>
                <c:pt idx="20">
                  <c:v>24.113</c:v>
                </c:pt>
                <c:pt idx="21">
                  <c:v>27.757999999999999</c:v>
                </c:pt>
                <c:pt idx="25">
                  <c:v>94.582999999999998</c:v>
                </c:pt>
                <c:pt idx="26">
                  <c:v>55.703000000000003</c:v>
                </c:pt>
                <c:pt idx="28">
                  <c:v>86.078000000000003</c:v>
                </c:pt>
                <c:pt idx="29">
                  <c:v>82.433000000000007</c:v>
                </c:pt>
                <c:pt idx="30">
                  <c:v>78.787999999999997</c:v>
                </c:pt>
                <c:pt idx="31">
                  <c:v>50.843000000000004</c:v>
                </c:pt>
                <c:pt idx="32">
                  <c:v>73.927999999999997</c:v>
                </c:pt>
                <c:pt idx="33">
                  <c:v>41.123000000000005</c:v>
                </c:pt>
                <c:pt idx="35">
                  <c:v>58.132999999999996</c:v>
                </c:pt>
                <c:pt idx="39">
                  <c:v>43.552999999999997</c:v>
                </c:pt>
                <c:pt idx="40">
                  <c:v>72.713000000000008</c:v>
                </c:pt>
                <c:pt idx="41">
                  <c:v>35.048000000000002</c:v>
                </c:pt>
                <c:pt idx="42">
                  <c:v>33.832999999999998</c:v>
                </c:pt>
                <c:pt idx="43">
                  <c:v>32.618000000000002</c:v>
                </c:pt>
                <c:pt idx="45">
                  <c:v>25.327999999999999</c:v>
                </c:pt>
                <c:pt idx="46">
                  <c:v>64.207999999999998</c:v>
                </c:pt>
                <c:pt idx="47">
                  <c:v>100</c:v>
                </c:pt>
              </c:numCache>
            </c:numRef>
          </c:xVal>
          <c:yVal>
            <c:numRef>
              <c:f>'Sheet 1'!$C$282:$C$329</c:f>
              <c:numCache>
                <c:formatCode>General</c:formatCode>
                <c:ptCount val="48"/>
                <c:pt idx="0">
                  <c:v>22.2</c:v>
                </c:pt>
                <c:pt idx="1">
                  <c:v>21.6</c:v>
                </c:pt>
                <c:pt idx="2">
                  <c:v>25.6</c:v>
                </c:pt>
                <c:pt idx="3">
                  <c:v>11.4</c:v>
                </c:pt>
                <c:pt idx="5">
                  <c:v>23.4</c:v>
                </c:pt>
                <c:pt idx="6">
                  <c:v>36.9</c:v>
                </c:pt>
                <c:pt idx="7">
                  <c:v>24.8</c:v>
                </c:pt>
                <c:pt idx="10">
                  <c:v>46</c:v>
                </c:pt>
                <c:pt idx="11">
                  <c:v>36.5</c:v>
                </c:pt>
                <c:pt idx="12">
                  <c:v>36.6</c:v>
                </c:pt>
                <c:pt idx="13">
                  <c:v>42.6</c:v>
                </c:pt>
                <c:pt idx="14">
                  <c:v>27.6</c:v>
                </c:pt>
                <c:pt idx="15">
                  <c:v>48.6</c:v>
                </c:pt>
                <c:pt idx="16">
                  <c:v>40.799999999999997</c:v>
                </c:pt>
                <c:pt idx="17">
                  <c:v>49.2</c:v>
                </c:pt>
                <c:pt idx="18">
                  <c:v>41.4</c:v>
                </c:pt>
                <c:pt idx="20">
                  <c:v>57</c:v>
                </c:pt>
                <c:pt idx="21">
                  <c:v>54.6</c:v>
                </c:pt>
                <c:pt idx="25">
                  <c:v>0.96</c:v>
                </c:pt>
                <c:pt idx="26">
                  <c:v>32</c:v>
                </c:pt>
                <c:pt idx="28">
                  <c:v>29.4</c:v>
                </c:pt>
                <c:pt idx="29">
                  <c:v>18</c:v>
                </c:pt>
                <c:pt idx="30">
                  <c:v>31.2</c:v>
                </c:pt>
                <c:pt idx="31">
                  <c:v>35.4</c:v>
                </c:pt>
                <c:pt idx="32">
                  <c:v>26.6</c:v>
                </c:pt>
                <c:pt idx="33">
                  <c:v>16.3</c:v>
                </c:pt>
                <c:pt idx="35">
                  <c:v>15.6</c:v>
                </c:pt>
                <c:pt idx="39">
                  <c:v>43.8</c:v>
                </c:pt>
                <c:pt idx="40">
                  <c:v>20.3</c:v>
                </c:pt>
                <c:pt idx="41">
                  <c:v>51</c:v>
                </c:pt>
                <c:pt idx="42">
                  <c:v>48.6</c:v>
                </c:pt>
                <c:pt idx="43">
                  <c:v>28.2</c:v>
                </c:pt>
                <c:pt idx="45">
                  <c:v>45.6</c:v>
                </c:pt>
                <c:pt idx="46">
                  <c:v>39.799999999999997</c:v>
                </c:pt>
                <c:pt idx="47">
                  <c:v>14.4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1'!$I$282:$I$329</c15:f>
                <c15:dlblRangeCache>
                  <c:ptCount val="48"/>
                  <c:pt idx="0">
                    <c:v>Phillipines 33</c:v>
                  </c:pt>
                  <c:pt idx="1">
                    <c:v>India 23</c:v>
                  </c:pt>
                  <c:pt idx="2">
                    <c:v>Poland 22</c:v>
                  </c:pt>
                  <c:pt idx="3">
                    <c:v>Egypt 34</c:v>
                  </c:pt>
                  <c:pt idx="5">
                    <c:v>Thailand 30</c:v>
                  </c:pt>
                  <c:pt idx="6">
                    <c:v>Portugal 3</c:v>
                  </c:pt>
                  <c:pt idx="7">
                    <c:v>Mexico 31</c:v>
                  </c:pt>
                  <c:pt idx="10">
                    <c:v>Austria 12</c:v>
                  </c:pt>
                  <c:pt idx="11">
                    <c:v>Greece 4</c:v>
                  </c:pt>
                  <c:pt idx="12">
                    <c:v>Spain 6</c:v>
                  </c:pt>
                  <c:pt idx="13">
                    <c:v>Italy 8</c:v>
                  </c:pt>
                  <c:pt idx="14">
                    <c:v>Australia 17</c:v>
                  </c:pt>
                  <c:pt idx="15">
                    <c:v>France 15</c:v>
                  </c:pt>
                  <c:pt idx="16">
                    <c:v>Great Britain 9</c:v>
                  </c:pt>
                  <c:pt idx="17">
                    <c:v>Germany 1</c:v>
                  </c:pt>
                  <c:pt idx="18">
                    <c:v>Finland 19</c:v>
                  </c:pt>
                  <c:pt idx="20">
                    <c:v>Sweden 7</c:v>
                  </c:pt>
                  <c:pt idx="21">
                    <c:v>Denmark 2</c:v>
                  </c:pt>
                  <c:pt idx="25">
                    <c:v>Pakistan 32</c:v>
                  </c:pt>
                  <c:pt idx="26">
                    <c:v>Lithuania 21</c:v>
                  </c:pt>
                  <c:pt idx="28">
                    <c:v>Romania 14</c:v>
                  </c:pt>
                  <c:pt idx="29">
                    <c:v>Brazil 26</c:v>
                  </c:pt>
                  <c:pt idx="30">
                    <c:v>Turkey 27</c:v>
                  </c:pt>
                  <c:pt idx="31">
                    <c:v>Bulgaria 11</c:v>
                  </c:pt>
                  <c:pt idx="32">
                    <c:v>Iran 35</c:v>
                  </c:pt>
                  <c:pt idx="33">
                    <c:v>South Korea 28</c:v>
                  </c:pt>
                  <c:pt idx="35">
                    <c:v>Ukraine 24</c:v>
                  </c:pt>
                  <c:pt idx="39">
                    <c:v>Canada 18</c:v>
                  </c:pt>
                  <c:pt idx="40">
                    <c:v>South Africa 25</c:v>
                  </c:pt>
                  <c:pt idx="41">
                    <c:v>Belgium 5</c:v>
                  </c:pt>
                  <c:pt idx="42">
                    <c:v>Netherlands 13</c:v>
                  </c:pt>
                  <c:pt idx="43">
                    <c:v>Japan 10</c:v>
                  </c:pt>
                  <c:pt idx="45">
                    <c:v>Czech republic 16</c:v>
                  </c:pt>
                  <c:pt idx="46">
                    <c:v>Chile 20</c:v>
                  </c:pt>
                  <c:pt idx="47">
                    <c:v>Morocco 29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38C7-470F-8EA7-5975D358E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794816"/>
        <c:axId val="437784976"/>
      </c:scatterChart>
      <c:valAx>
        <c:axId val="437794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/>
                  <a:t>Debiased National Religiosity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784976"/>
        <c:crosses val="autoZero"/>
        <c:crossBetween val="midCat"/>
      </c:valAx>
      <c:valAx>
        <c:axId val="43778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0" i="0" u="none" strike="noStrike" baseline="0">
                    <a:effectLst/>
                  </a:rPr>
                  <a:t>UN Poll  vote share for 'action on climate change'</a:t>
                </a:r>
                <a:endParaRPr lang="en-GB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794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Rank of </a:t>
            </a:r>
            <a:r>
              <a:rPr lang="en-GB" sz="1400" b="0" i="1" u="none" strike="noStrike" baseline="0">
                <a:effectLst/>
              </a:rPr>
              <a:t>Renewables Commitment </a:t>
            </a:r>
            <a:r>
              <a:rPr lang="en-GB" sz="1400" b="0" i="0" u="none" strike="noStrike" baseline="0">
                <a:effectLst/>
              </a:rPr>
              <a:t>= Average of (GDPpC-normalised anual-sunshine-duration-adjusted Solar Capacity / Population) and (GDPpC-normalised Wind Capacity / Population), versus Debiased National Religiosity. For 35 nations.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6374733545047203E-2"/>
          <c:y val="8.619046660088206E-2"/>
          <c:w val="0.92761978509592358"/>
          <c:h val="0.8547291754771062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chemeClr val="bg1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164E-45F5-ADB2-3F04D545AED2}"/>
              </c:ext>
            </c:extLst>
          </c:dPt>
          <c:dPt>
            <c:idx val="1"/>
            <c:marker>
              <c:symbol val="circle"/>
              <c:size val="7"/>
              <c:spPr>
                <a:solidFill>
                  <a:srgbClr val="FF669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164E-45F5-ADB2-3F04D545AED2}"/>
              </c:ext>
            </c:extLst>
          </c:dPt>
          <c:dPt>
            <c:idx val="2"/>
            <c:marker>
              <c:symbol val="circle"/>
              <c:size val="7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64E-45F5-ADB2-3F04D545AED2}"/>
              </c:ext>
            </c:extLst>
          </c:dPt>
          <c:dPt>
            <c:idx val="3"/>
            <c:marker>
              <c:symbol val="circle"/>
              <c:size val="7"/>
              <c:spPr>
                <a:solidFill>
                  <a:schemeClr val="bg1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164E-45F5-ADB2-3F04D545AED2}"/>
              </c:ext>
            </c:extLst>
          </c:dPt>
          <c:dPt>
            <c:idx val="5"/>
            <c:marker>
              <c:symbol val="circle"/>
              <c:size val="7"/>
              <c:spPr>
                <a:solidFill>
                  <a:schemeClr val="bg1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164E-45F5-ADB2-3F04D545AED2}"/>
              </c:ext>
            </c:extLst>
          </c:dPt>
          <c:dPt>
            <c:idx val="6"/>
            <c:marker>
              <c:symbol val="circle"/>
              <c:size val="7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164E-45F5-ADB2-3F04D545AED2}"/>
              </c:ext>
            </c:extLst>
          </c:dPt>
          <c:dPt>
            <c:idx val="7"/>
            <c:marker>
              <c:symbol val="circle"/>
              <c:size val="7"/>
              <c:spPr>
                <a:solidFill>
                  <a:srgbClr val="92D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164E-45F5-ADB2-3F04D545AED2}"/>
              </c:ext>
            </c:extLst>
          </c:dPt>
          <c:dPt>
            <c:idx val="10"/>
            <c:marker>
              <c:symbol val="circle"/>
              <c:size val="7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64E-45F5-ADB2-3F04D545AED2}"/>
              </c:ext>
            </c:extLst>
          </c:dPt>
          <c:dPt>
            <c:idx val="11"/>
            <c:marker>
              <c:symbol val="circle"/>
              <c:size val="7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64E-45F5-ADB2-3F04D545AED2}"/>
              </c:ext>
            </c:extLst>
          </c:dPt>
          <c:dPt>
            <c:idx val="12"/>
            <c:marker>
              <c:symbol val="circle"/>
              <c:size val="7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64E-45F5-ADB2-3F04D545AED2}"/>
              </c:ext>
            </c:extLst>
          </c:dPt>
          <c:dPt>
            <c:idx val="13"/>
            <c:marker>
              <c:symbol val="circle"/>
              <c:size val="7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64E-45F5-ADB2-3F04D545AED2}"/>
              </c:ext>
            </c:extLst>
          </c:dPt>
          <c:dPt>
            <c:idx val="14"/>
            <c:marker>
              <c:symbol val="circle"/>
              <c:size val="7"/>
              <c:spPr>
                <a:solidFill>
                  <a:schemeClr val="bg1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64E-45F5-ADB2-3F04D545AED2}"/>
              </c:ext>
            </c:extLst>
          </c:dPt>
          <c:dPt>
            <c:idx val="15"/>
            <c:marker>
              <c:symbol val="circle"/>
              <c:size val="7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64E-45F5-ADB2-3F04D545AED2}"/>
              </c:ext>
            </c:extLst>
          </c:dPt>
          <c:dPt>
            <c:idx val="16"/>
            <c:marker>
              <c:symbol val="circle"/>
              <c:size val="7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64E-45F5-ADB2-3F04D545AED2}"/>
              </c:ext>
            </c:extLst>
          </c:dPt>
          <c:dPt>
            <c:idx val="17"/>
            <c:marker>
              <c:symbol val="circle"/>
              <c:size val="7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64E-45F5-ADB2-3F04D545AED2}"/>
              </c:ext>
            </c:extLst>
          </c:dPt>
          <c:dPt>
            <c:idx val="18"/>
            <c:marker>
              <c:symbol val="circle"/>
              <c:size val="7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64E-45F5-ADB2-3F04D545AED2}"/>
              </c:ext>
            </c:extLst>
          </c:dPt>
          <c:dPt>
            <c:idx val="20"/>
            <c:marker>
              <c:symbol val="circle"/>
              <c:size val="7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64E-45F5-ADB2-3F04D545AED2}"/>
              </c:ext>
            </c:extLst>
          </c:dPt>
          <c:dPt>
            <c:idx val="21"/>
            <c:marker>
              <c:symbol val="circle"/>
              <c:size val="7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64E-45F5-ADB2-3F04D545AED2}"/>
              </c:ext>
            </c:extLst>
          </c:dPt>
          <c:dPt>
            <c:idx val="25"/>
            <c:marker>
              <c:symbol val="circle"/>
              <c:size val="7"/>
              <c:spPr>
                <a:solidFill>
                  <a:srgbClr val="FF99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164E-45F5-ADB2-3F04D545AED2}"/>
              </c:ext>
            </c:extLst>
          </c:dPt>
          <c:dPt>
            <c:idx val="26"/>
            <c:marker>
              <c:symbol val="circle"/>
              <c:size val="7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164E-45F5-ADB2-3F04D545AED2}"/>
              </c:ext>
            </c:extLst>
          </c:dPt>
          <c:dPt>
            <c:idx val="28"/>
            <c:marker>
              <c:symbol val="circle"/>
              <c:size val="7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164E-45F5-ADB2-3F04D545AED2}"/>
              </c:ext>
            </c:extLst>
          </c:dPt>
          <c:dPt>
            <c:idx val="29"/>
            <c:marker>
              <c:symbol val="circle"/>
              <c:size val="7"/>
              <c:spPr>
                <a:solidFill>
                  <a:srgbClr val="92D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F-164E-45F5-ADB2-3F04D545AED2}"/>
              </c:ext>
            </c:extLst>
          </c:dPt>
          <c:dPt>
            <c:idx val="30"/>
            <c:marker>
              <c:symbol val="circle"/>
              <c:size val="7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0-164E-45F5-ADB2-3F04D545AED2}"/>
              </c:ext>
            </c:extLst>
          </c:dPt>
          <c:dPt>
            <c:idx val="31"/>
            <c:marker>
              <c:symbol val="circle"/>
              <c:size val="7"/>
              <c:spPr>
                <a:solidFill>
                  <a:srgbClr val="B448F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1-164E-45F5-ADB2-3F04D545AED2}"/>
              </c:ext>
            </c:extLst>
          </c:dPt>
          <c:dPt>
            <c:idx val="32"/>
            <c:marker>
              <c:symbol val="circle"/>
              <c:size val="7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164E-45F5-ADB2-3F04D545AED2}"/>
              </c:ext>
            </c:extLst>
          </c:dPt>
          <c:dPt>
            <c:idx val="33"/>
            <c:marker>
              <c:symbol val="circle"/>
              <c:size val="7"/>
              <c:spPr>
                <a:solidFill>
                  <a:schemeClr val="bg1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164E-45F5-ADB2-3F04D545AED2}"/>
              </c:ext>
            </c:extLst>
          </c:dPt>
          <c:dPt>
            <c:idx val="35"/>
            <c:marker>
              <c:symbol val="circle"/>
              <c:size val="7"/>
              <c:spPr>
                <a:solidFill>
                  <a:srgbClr val="B448F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164E-45F5-ADB2-3F04D545AED2}"/>
              </c:ext>
            </c:extLst>
          </c:dPt>
          <c:dPt>
            <c:idx val="39"/>
            <c:marker>
              <c:symbol val="circle"/>
              <c:size val="7"/>
              <c:spPr>
                <a:solidFill>
                  <a:schemeClr val="bg1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164E-45F5-ADB2-3F04D545AED2}"/>
              </c:ext>
            </c:extLst>
          </c:dPt>
          <c:dPt>
            <c:idx val="40"/>
            <c:marker>
              <c:symbol val="circle"/>
              <c:size val="7"/>
              <c:spPr>
                <a:solidFill>
                  <a:schemeClr val="bg1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164E-45F5-ADB2-3F04D545AED2}"/>
              </c:ext>
            </c:extLst>
          </c:dPt>
          <c:dPt>
            <c:idx val="41"/>
            <c:marker>
              <c:symbol val="circle"/>
              <c:size val="7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164E-45F5-ADB2-3F04D545AED2}"/>
              </c:ext>
            </c:extLst>
          </c:dPt>
          <c:dPt>
            <c:idx val="42"/>
            <c:marker>
              <c:symbol val="circle"/>
              <c:size val="7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164E-45F5-ADB2-3F04D545AED2}"/>
              </c:ext>
            </c:extLst>
          </c:dPt>
          <c:dPt>
            <c:idx val="43"/>
            <c:marker>
              <c:symbol val="circle"/>
              <c:size val="7"/>
              <c:spPr>
                <a:solidFill>
                  <a:schemeClr val="bg1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164E-45F5-ADB2-3F04D545AED2}"/>
              </c:ext>
            </c:extLst>
          </c:dPt>
          <c:dPt>
            <c:idx val="45"/>
            <c:marker>
              <c:symbol val="circle"/>
              <c:size val="7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164E-45F5-ADB2-3F04D545AED2}"/>
              </c:ext>
            </c:extLst>
          </c:dPt>
          <c:dPt>
            <c:idx val="46"/>
            <c:marker>
              <c:symbol val="circle"/>
              <c:size val="7"/>
              <c:spPr>
                <a:solidFill>
                  <a:srgbClr val="00A24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164E-45F5-ADB2-3F04D545AED2}"/>
              </c:ext>
            </c:extLst>
          </c:dPt>
          <c:dPt>
            <c:idx val="47"/>
            <c:marker>
              <c:symbol val="circle"/>
              <c:size val="7"/>
              <c:spPr>
                <a:solidFill>
                  <a:schemeClr val="bg1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164E-45F5-ADB2-3F04D545AED2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>
                            <a:lumMod val="6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55A927B-7A4D-4C44-9BE2-80116C08465C}" type="CELLRANGE">
                      <a:rPr lang="en-US">
                        <a:solidFill>
                          <a:schemeClr val="bg1">
                            <a:lumMod val="65000"/>
                          </a:schemeClr>
                        </a:solidFill>
                      </a:rPr>
                      <a:pPr>
                        <a:defRPr>
                          <a:solidFill>
                            <a:schemeClr val="bg1">
                              <a:lumMod val="65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>
                          <a:lumMod val="6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164E-45F5-ADB2-3F04D545AED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F9AD1B5-2265-44B9-9AF9-11785EC5CD9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64E-45F5-ADB2-3F04D545AED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61DD209-9A0B-4BB2-A455-85B375F6210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64E-45F5-ADB2-3F04D545AED2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>
                            <a:lumMod val="6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57FC888-63C2-477F-8287-1C3B16ECF703}" type="CELLRANGE">
                      <a:rPr lang="en-GB"/>
                      <a:pPr>
                        <a:defRPr>
                          <a:solidFill>
                            <a:schemeClr val="bg1">
                              <a:lumMod val="65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>
                          <a:lumMod val="6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64E-45F5-ADB2-3F04D545AED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164E-45F5-ADB2-3F04D545AED2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A249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CB66C86-5EA9-4E9E-829C-53D0D5B54906}" type="CELLRANGE">
                      <a:rPr lang="en-GB"/>
                      <a:pPr>
                        <a:defRPr>
                          <a:solidFill>
                            <a:srgbClr val="00A249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A24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164E-45F5-ADB2-3F04D545AED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B1BBF02-45E3-4A5C-B485-EBC83FA0D38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164E-45F5-ADB2-3F04D545AED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08F022B-F4A5-431E-82E7-B6B0A9DADC5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164E-45F5-ADB2-3F04D545AED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164E-45F5-ADB2-3F04D545AED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164E-45F5-ADB2-3F04D545AED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9F567A6-5E5D-414F-B23C-7C542278378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164E-45F5-ADB2-3F04D545AED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8CCC359-EE97-4B2E-A663-10ADF3D6DE9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164E-45F5-ADB2-3F04D545AED2}"/>
                </c:ext>
              </c:extLst>
            </c:dLbl>
            <c:dLbl>
              <c:idx val="1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ACB033E-4FFD-4715-90BF-56E225D0FE3D}" type="CELLRANGE">
                      <a:rPr lang="en-GB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164E-45F5-ADB2-3F04D545AED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422ABB7E-CE0F-4755-B3FC-66BEAD4BACC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164E-45F5-ADB2-3F04D545AED2}"/>
                </c:ext>
              </c:extLst>
            </c:dLbl>
            <c:dLbl>
              <c:idx val="1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>
                            <a:lumMod val="6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4EAAEB2-A214-488E-BB46-B0EADEEE9957}" type="CELLRANGE">
                      <a:rPr lang="en-GB"/>
                      <a:pPr>
                        <a:defRPr>
                          <a:solidFill>
                            <a:schemeClr val="bg1">
                              <a:lumMod val="65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>
                          <a:lumMod val="6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164E-45F5-ADB2-3F04D545AED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418932BC-E80A-4342-9EDA-C4E3F6B505D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164E-45F5-ADB2-3F04D545AED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F506B6BF-BDEA-49B0-B967-E390AAE4986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164E-45F5-ADB2-3F04D545AED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63637FCB-061A-4571-A3CD-D022378E5D6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164E-45F5-ADB2-3F04D545AED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B22A8D5E-1F73-43D1-BAE6-F12E893E20C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164E-45F5-ADB2-3F04D545AED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164E-45F5-ADB2-3F04D545AED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D05D2AC1-6E7F-4142-951D-DCA8076D2F3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164E-45F5-ADB2-3F04D545AED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B59556C2-823F-4A9F-A41E-772CEC24254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164E-45F5-ADB2-3F04D545AED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164E-45F5-ADB2-3F04D545AED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164E-45F5-ADB2-3F04D545AED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164E-45F5-ADB2-3F04D545AED2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9AD8D580-4D4B-4E51-9A4B-3D44141BC0A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164E-45F5-ADB2-3F04D545AED2}"/>
                </c:ext>
              </c:extLst>
            </c:dLbl>
            <c:dLbl>
              <c:idx val="2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A77AFBA-D582-4BAF-ABFB-9B3A98CC2329}" type="CELLRANGE">
                      <a:rPr lang="en-GB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164E-45F5-ADB2-3F04D545AED2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164E-45F5-ADB2-3F04D545AED2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DEEE2A03-A9CB-4A4D-A29F-3C6728B690C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164E-45F5-ADB2-3F04D545AED2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9E76D9EC-F149-46A0-8198-BB4A520BCA5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164E-45F5-ADB2-3F04D545AED2}"/>
                </c:ext>
              </c:extLst>
            </c:dLbl>
            <c:dLbl>
              <c:idx val="3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39D64BE-4DB7-44EA-B7B8-1E4EDFB12D33}" type="CELLRANGE">
                      <a:rPr lang="en-GB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164E-45F5-ADB2-3F04D545AED2}"/>
                </c:ext>
              </c:extLst>
            </c:dLbl>
            <c:dLbl>
              <c:idx val="3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752CF53-0E45-46B2-ADC7-520C16F99A52}" type="CELLRANGE">
                      <a:rPr lang="en-GB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164E-45F5-ADB2-3F04D545AED2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EBFFF252-BCBB-45ED-BF2B-668F65FF252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164E-45F5-ADB2-3F04D545AED2}"/>
                </c:ext>
              </c:extLst>
            </c:dLbl>
            <c:dLbl>
              <c:idx val="3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>
                            <a:lumMod val="6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ABAE88A-8952-489D-8DD8-A7DE79CE530B}" type="CELLRANGE">
                      <a:rPr lang="en-GB"/>
                      <a:pPr>
                        <a:defRPr>
                          <a:solidFill>
                            <a:schemeClr val="bg1">
                              <a:lumMod val="65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>
                          <a:lumMod val="6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164E-45F5-ADB2-3F04D545AED2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164E-45F5-ADB2-3F04D545AED2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0CF9BB84-A8B5-4FD3-BBC2-C5EB2AC0801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164E-45F5-ADB2-3F04D545AED2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164E-45F5-ADB2-3F04D545AED2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164E-45F5-ADB2-3F04D545AED2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164E-45F5-ADB2-3F04D545AED2}"/>
                </c:ext>
              </c:extLst>
            </c:dLbl>
            <c:dLbl>
              <c:idx val="3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>
                            <a:lumMod val="6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C1C2986-5608-4C3C-981C-3884727E34ED}" type="CELLRANGE">
                      <a:rPr lang="en-GB"/>
                      <a:pPr>
                        <a:defRPr>
                          <a:solidFill>
                            <a:schemeClr val="bg1">
                              <a:lumMod val="65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>
                          <a:lumMod val="6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164E-45F5-ADB2-3F04D545AED2}"/>
                </c:ext>
              </c:extLst>
            </c:dLbl>
            <c:dLbl>
              <c:idx val="4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8C05378-2885-4223-9403-C79BB72CE753}" type="CELLRANGE">
                      <a:rPr lang="en-GB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164E-45F5-ADB2-3F04D545AED2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8B35A611-D80F-4B9C-A53B-6FE1787940B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164E-45F5-ADB2-3F04D545AED2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C951DB72-E66A-47CF-A21F-0D9BB425C66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164E-45F5-ADB2-3F04D545AED2}"/>
                </c:ext>
              </c:extLst>
            </c:dLbl>
            <c:dLbl>
              <c:idx val="4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A249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A6E7BFB-91DB-465A-8907-F7C79B4AA160}" type="CELLRANGE">
                      <a:rPr lang="en-GB"/>
                      <a:pPr>
                        <a:defRPr>
                          <a:solidFill>
                            <a:srgbClr val="00A249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A24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164E-45F5-ADB2-3F04D545AED2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164E-45F5-ADB2-3F04D545AED2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20B3DC53-024B-429F-98C1-86A7AA1643E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164E-45F5-ADB2-3F04D545AED2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24A33E81-56A5-48D2-B322-491F44016C1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164E-45F5-ADB2-3F04D545AED2}"/>
                </c:ext>
              </c:extLst>
            </c:dLbl>
            <c:dLbl>
              <c:idx val="4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1723B56-E016-44AA-8BE4-9338C12E10C8}" type="CELLRANGE">
                      <a:rPr lang="en-GB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164E-45F5-ADB2-3F04D545AE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1158115456562405"/>
                  <c:y val="-0.194403608756066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R² = 0.4212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1'!$D$282:$D$329</c:f>
              <c:numCache>
                <c:formatCode>0.00</c:formatCode>
                <c:ptCount val="48"/>
                <c:pt idx="0">
                  <c:v>95.798000000000002</c:v>
                </c:pt>
                <c:pt idx="1">
                  <c:v>93.367999999999995</c:v>
                </c:pt>
                <c:pt idx="2">
                  <c:v>76.358000000000004</c:v>
                </c:pt>
                <c:pt idx="3">
                  <c:v>83.64800000000001</c:v>
                </c:pt>
                <c:pt idx="5">
                  <c:v>100</c:v>
                </c:pt>
                <c:pt idx="6">
                  <c:v>62.993000000000009</c:v>
                </c:pt>
                <c:pt idx="7">
                  <c:v>66.638000000000005</c:v>
                </c:pt>
                <c:pt idx="10">
                  <c:v>54.488</c:v>
                </c:pt>
                <c:pt idx="11">
                  <c:v>69.067999999999998</c:v>
                </c:pt>
                <c:pt idx="12">
                  <c:v>47.198</c:v>
                </c:pt>
                <c:pt idx="13">
                  <c:v>67.853000000000009</c:v>
                </c:pt>
                <c:pt idx="14">
                  <c:v>36.262999999999998</c:v>
                </c:pt>
                <c:pt idx="15">
                  <c:v>39.908000000000001</c:v>
                </c:pt>
                <c:pt idx="16">
                  <c:v>28.972999999999999</c:v>
                </c:pt>
                <c:pt idx="17">
                  <c:v>38.692999999999998</c:v>
                </c:pt>
                <c:pt idx="18">
                  <c:v>37.478000000000002</c:v>
                </c:pt>
                <c:pt idx="20">
                  <c:v>24.113</c:v>
                </c:pt>
                <c:pt idx="21">
                  <c:v>27.757999999999999</c:v>
                </c:pt>
                <c:pt idx="25">
                  <c:v>94.582999999999998</c:v>
                </c:pt>
                <c:pt idx="26">
                  <c:v>55.703000000000003</c:v>
                </c:pt>
                <c:pt idx="28">
                  <c:v>86.078000000000003</c:v>
                </c:pt>
                <c:pt idx="29">
                  <c:v>82.433000000000007</c:v>
                </c:pt>
                <c:pt idx="30">
                  <c:v>78.787999999999997</c:v>
                </c:pt>
                <c:pt idx="31">
                  <c:v>50.843000000000004</c:v>
                </c:pt>
                <c:pt idx="32">
                  <c:v>73.927999999999997</c:v>
                </c:pt>
                <c:pt idx="33">
                  <c:v>41.123000000000005</c:v>
                </c:pt>
                <c:pt idx="35">
                  <c:v>58.132999999999996</c:v>
                </c:pt>
                <c:pt idx="39">
                  <c:v>43.552999999999997</c:v>
                </c:pt>
                <c:pt idx="40">
                  <c:v>72.713000000000008</c:v>
                </c:pt>
                <c:pt idx="41">
                  <c:v>35.048000000000002</c:v>
                </c:pt>
                <c:pt idx="42">
                  <c:v>33.832999999999998</c:v>
                </c:pt>
                <c:pt idx="43">
                  <c:v>32.618000000000002</c:v>
                </c:pt>
                <c:pt idx="45">
                  <c:v>25.327999999999999</c:v>
                </c:pt>
                <c:pt idx="46">
                  <c:v>64.207999999999998</c:v>
                </c:pt>
                <c:pt idx="47">
                  <c:v>100</c:v>
                </c:pt>
              </c:numCache>
            </c:numRef>
          </c:xVal>
          <c:yVal>
            <c:numRef>
              <c:f>'Sheet 1'!$H$282:$H$329</c:f>
              <c:numCache>
                <c:formatCode>General</c:formatCode>
                <c:ptCount val="48"/>
                <c:pt idx="0">
                  <c:v>33</c:v>
                </c:pt>
                <c:pt idx="1">
                  <c:v>23</c:v>
                </c:pt>
                <c:pt idx="2">
                  <c:v>22</c:v>
                </c:pt>
                <c:pt idx="3">
                  <c:v>34</c:v>
                </c:pt>
                <c:pt idx="5">
                  <c:v>30</c:v>
                </c:pt>
                <c:pt idx="6">
                  <c:v>3</c:v>
                </c:pt>
                <c:pt idx="7">
                  <c:v>31</c:v>
                </c:pt>
                <c:pt idx="10">
                  <c:v>12</c:v>
                </c:pt>
                <c:pt idx="11">
                  <c:v>4</c:v>
                </c:pt>
                <c:pt idx="12">
                  <c:v>6</c:v>
                </c:pt>
                <c:pt idx="13">
                  <c:v>8</c:v>
                </c:pt>
                <c:pt idx="14">
                  <c:v>17</c:v>
                </c:pt>
                <c:pt idx="15">
                  <c:v>15</c:v>
                </c:pt>
                <c:pt idx="16">
                  <c:v>9</c:v>
                </c:pt>
                <c:pt idx="17">
                  <c:v>1</c:v>
                </c:pt>
                <c:pt idx="18">
                  <c:v>19</c:v>
                </c:pt>
                <c:pt idx="20">
                  <c:v>7</c:v>
                </c:pt>
                <c:pt idx="21">
                  <c:v>2</c:v>
                </c:pt>
                <c:pt idx="25">
                  <c:v>32</c:v>
                </c:pt>
                <c:pt idx="26">
                  <c:v>21</c:v>
                </c:pt>
                <c:pt idx="28">
                  <c:v>14</c:v>
                </c:pt>
                <c:pt idx="29">
                  <c:v>26</c:v>
                </c:pt>
                <c:pt idx="30">
                  <c:v>27</c:v>
                </c:pt>
                <c:pt idx="31">
                  <c:v>11</c:v>
                </c:pt>
                <c:pt idx="32">
                  <c:v>35</c:v>
                </c:pt>
                <c:pt idx="33">
                  <c:v>28</c:v>
                </c:pt>
                <c:pt idx="35">
                  <c:v>24</c:v>
                </c:pt>
                <c:pt idx="39">
                  <c:v>18</c:v>
                </c:pt>
                <c:pt idx="40">
                  <c:v>25</c:v>
                </c:pt>
                <c:pt idx="41">
                  <c:v>5</c:v>
                </c:pt>
                <c:pt idx="42">
                  <c:v>13</c:v>
                </c:pt>
                <c:pt idx="43">
                  <c:v>10</c:v>
                </c:pt>
                <c:pt idx="45">
                  <c:v>16</c:v>
                </c:pt>
                <c:pt idx="46">
                  <c:v>20</c:v>
                </c:pt>
                <c:pt idx="47">
                  <c:v>29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1'!$B$282:$B$329</c15:f>
                <c15:dlblRangeCache>
                  <c:ptCount val="48"/>
                  <c:pt idx="0">
                    <c:v>Phillipines</c:v>
                  </c:pt>
                  <c:pt idx="1">
                    <c:v>India</c:v>
                  </c:pt>
                  <c:pt idx="2">
                    <c:v>Poland</c:v>
                  </c:pt>
                  <c:pt idx="3">
                    <c:v>Egypt</c:v>
                  </c:pt>
                  <c:pt idx="5">
                    <c:v>Thailand</c:v>
                  </c:pt>
                  <c:pt idx="6">
                    <c:v>Portugal</c:v>
                  </c:pt>
                  <c:pt idx="7">
                    <c:v>Mexico</c:v>
                  </c:pt>
                  <c:pt idx="10">
                    <c:v>Austria</c:v>
                  </c:pt>
                  <c:pt idx="11">
                    <c:v>Greece</c:v>
                  </c:pt>
                  <c:pt idx="12">
                    <c:v>Spain</c:v>
                  </c:pt>
                  <c:pt idx="13">
                    <c:v>Italy</c:v>
                  </c:pt>
                  <c:pt idx="14">
                    <c:v>Australia</c:v>
                  </c:pt>
                  <c:pt idx="15">
                    <c:v>France</c:v>
                  </c:pt>
                  <c:pt idx="16">
                    <c:v>Great Britain</c:v>
                  </c:pt>
                  <c:pt idx="17">
                    <c:v>Germany</c:v>
                  </c:pt>
                  <c:pt idx="18">
                    <c:v>Finland</c:v>
                  </c:pt>
                  <c:pt idx="20">
                    <c:v>Sweden</c:v>
                  </c:pt>
                  <c:pt idx="21">
                    <c:v>Denmark</c:v>
                  </c:pt>
                  <c:pt idx="25">
                    <c:v>Pakistan</c:v>
                  </c:pt>
                  <c:pt idx="26">
                    <c:v>Lithuania</c:v>
                  </c:pt>
                  <c:pt idx="28">
                    <c:v>Romania</c:v>
                  </c:pt>
                  <c:pt idx="29">
                    <c:v>Brazil</c:v>
                  </c:pt>
                  <c:pt idx="30">
                    <c:v>Turkey</c:v>
                  </c:pt>
                  <c:pt idx="31">
                    <c:v>Bulgaria</c:v>
                  </c:pt>
                  <c:pt idx="32">
                    <c:v>Iran</c:v>
                  </c:pt>
                  <c:pt idx="33">
                    <c:v>South Korea</c:v>
                  </c:pt>
                  <c:pt idx="35">
                    <c:v>Ukraine</c:v>
                  </c:pt>
                  <c:pt idx="39">
                    <c:v>Canada</c:v>
                  </c:pt>
                  <c:pt idx="40">
                    <c:v>South Africa</c:v>
                  </c:pt>
                  <c:pt idx="41">
                    <c:v>Belgium</c:v>
                  </c:pt>
                  <c:pt idx="42">
                    <c:v>Netherlands</c:v>
                  </c:pt>
                  <c:pt idx="43">
                    <c:v>Japan</c:v>
                  </c:pt>
                  <c:pt idx="45">
                    <c:v>Czech republic</c:v>
                  </c:pt>
                  <c:pt idx="46">
                    <c:v>Chile</c:v>
                  </c:pt>
                  <c:pt idx="47">
                    <c:v>Morocco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164E-45F5-ADB2-3F04D545A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498744"/>
        <c:axId val="360490544"/>
      </c:scatterChart>
      <c:valAx>
        <c:axId val="360498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aseline="0"/>
                  <a:t>Debiased National Religiosity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490544"/>
        <c:crosses val="autoZero"/>
        <c:crossBetween val="midCat"/>
      </c:valAx>
      <c:valAx>
        <c:axId val="36049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300" baseline="0"/>
                  <a:t>Rank of Renewables Commitment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498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300" b="1"/>
              <a:t>Average per Religio-Regional-GDP</a:t>
            </a:r>
            <a:r>
              <a:rPr lang="en-GB" sz="1300" b="1" baseline="0"/>
              <a:t>perCapita Group, of UN Poll vote shares for 'Action on Climate Change', </a:t>
            </a:r>
            <a:r>
              <a:rPr lang="en-GB" sz="1300" b="1" i="1" baseline="0"/>
              <a:t>versus</a:t>
            </a:r>
            <a:r>
              <a:rPr lang="en-GB" sz="1300" b="1" baseline="0"/>
              <a:t> Average Group Religiosity, for 8 color-coded Groups of Nations.</a:t>
            </a:r>
            <a:endParaRPr lang="en-GB" sz="13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265451029147672E-2"/>
          <c:y val="0.1088117770767613"/>
          <c:w val="0.90270302527973478"/>
          <c:h val="0.8099510668421967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10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02E-4815-9C45-7170C15A3A8B}"/>
              </c:ext>
            </c:extLst>
          </c:dPt>
          <c:dPt>
            <c:idx val="1"/>
            <c:marker>
              <c:symbol val="circle"/>
              <c:size val="10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E02E-4815-9C45-7170C15A3A8B}"/>
              </c:ext>
            </c:extLst>
          </c:dPt>
          <c:dPt>
            <c:idx val="2"/>
            <c:marker>
              <c:symbol val="circle"/>
              <c:size val="10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E02E-4815-9C45-7170C15A3A8B}"/>
              </c:ext>
            </c:extLst>
          </c:dPt>
          <c:dPt>
            <c:idx val="3"/>
            <c:marker>
              <c:symbol val="circle"/>
              <c:size val="10"/>
              <c:spPr>
                <a:solidFill>
                  <a:srgbClr val="B448F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E02E-4815-9C45-7170C15A3A8B}"/>
              </c:ext>
            </c:extLst>
          </c:dPt>
          <c:dPt>
            <c:idx val="4"/>
            <c:marker>
              <c:symbol val="circle"/>
              <c:size val="10"/>
              <c:spPr>
                <a:solidFill>
                  <a:srgbClr val="00A24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E02E-4815-9C45-7170C15A3A8B}"/>
              </c:ext>
            </c:extLst>
          </c:dPt>
          <c:dPt>
            <c:idx val="5"/>
            <c:marker>
              <c:symbol val="circle"/>
              <c:size val="10"/>
              <c:spPr>
                <a:solidFill>
                  <a:srgbClr val="92D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E02E-4815-9C45-7170C15A3A8B}"/>
              </c:ext>
            </c:extLst>
          </c:dPt>
          <c:dPt>
            <c:idx val="6"/>
            <c:marker>
              <c:symbol val="circle"/>
              <c:size val="10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E02E-4815-9C45-7170C15A3A8B}"/>
              </c:ext>
            </c:extLst>
          </c:dPt>
          <c:dPt>
            <c:idx val="7"/>
            <c:marker>
              <c:symbol val="circle"/>
              <c:size val="10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E02E-4815-9C45-7170C15A3A8B}"/>
              </c:ext>
            </c:extLst>
          </c:dPt>
          <c:dPt>
            <c:idx val="8"/>
            <c:marker>
              <c:symbol val="circle"/>
              <c:size val="10"/>
              <c:spPr>
                <a:solidFill>
                  <a:srgbClr val="FF669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DAED-440A-A7F0-8EB1FCAA954C}"/>
              </c:ext>
            </c:extLst>
          </c:dPt>
          <c:dPt>
            <c:idx val="9"/>
            <c:marker>
              <c:symbol val="circle"/>
              <c:size val="10"/>
              <c:spPr>
                <a:solidFill>
                  <a:srgbClr val="FF99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AED-440A-A7F0-8EB1FCAA954C}"/>
              </c:ext>
            </c:extLst>
          </c:dPt>
          <c:dLbls>
            <c:dLbl>
              <c:idx val="0"/>
              <c:layout>
                <c:manualLayout>
                  <c:x val="4.5112841158013145E-2"/>
                  <c:y val="-3.57941834451901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6EE7C64-5093-4AD7-A561-C430D9F71CD7}" type="CELLRANGE">
                      <a:rPr lang="en-US"/>
                      <a:pPr>
                        <a:defRPr/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676750932449222E-2"/>
                      <c:h val="8.046979865771812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02E-4815-9C45-7170C15A3A8B}"/>
                </c:ext>
              </c:extLst>
            </c:dLbl>
            <c:dLbl>
              <c:idx val="1"/>
              <c:layout>
                <c:manualLayout>
                  <c:x val="-7.8195488721804512E-2"/>
                  <c:y val="0.1208053691275167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E28F1C6-A050-43E6-984A-6A3C036B5EE5}" type="CELLRANGE">
                      <a:rPr lang="en-US"/>
                      <a:pPr>
                        <a:defRPr/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68426972944171"/>
                      <c:h val="0.1095525727069351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02E-4815-9C45-7170C15A3A8B}"/>
                </c:ext>
              </c:extLst>
            </c:dLbl>
            <c:dLbl>
              <c:idx val="2"/>
              <c:layout>
                <c:manualLayout>
                  <c:x val="3.4987484459179444E-2"/>
                  <c:y val="-8.387056323233639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090ACBB-13ED-41AD-B2D6-30112742A5FD}" type="CELLRANGE">
                      <a:rPr lang="en-US"/>
                      <a:pPr>
                        <a:defRPr/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536317170879956E-2"/>
                      <c:h val="0.1229753519693182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02E-4815-9C45-7170C15A3A8B}"/>
                </c:ext>
              </c:extLst>
            </c:dLbl>
            <c:dLbl>
              <c:idx val="3"/>
              <c:layout>
                <c:manualLayout>
                  <c:x val="-0.18220549799696095"/>
                  <c:y val="3.976182527339201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534B3FD-634D-4D8F-A7CE-7ADD0CB5495F}" type="CELLRANGE">
                      <a:rPr lang="en-US"/>
                      <a:pPr>
                        <a:defRPr/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75939849624061"/>
                      <c:h val="0.1498210290827740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02E-4815-9C45-7170C15A3A8B}"/>
                </c:ext>
              </c:extLst>
            </c:dLbl>
            <c:dLbl>
              <c:idx val="4"/>
              <c:layout>
                <c:manualLayout>
                  <c:x val="-3.8396021549937938E-2"/>
                  <c:y val="-0.1324757143206116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883D10D-7F3B-4F94-8D20-221E97214046}" type="CELLRANGE">
                      <a:rPr lang="en-US"/>
                      <a:pPr>
                        <a:defRPr/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774436090225569E-2"/>
                      <c:h val="9.389261744966442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02E-4815-9C45-7170C15A3A8B}"/>
                </c:ext>
              </c:extLst>
            </c:dLbl>
            <c:dLbl>
              <c:idx val="5"/>
              <c:layout>
                <c:manualLayout>
                  <c:x val="-0.17363403785053183"/>
                  <c:y val="9.104707309724849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6E4ECEF-4B3C-45A3-B714-B1E0D3C82134}" type="CELLRANGE">
                      <a:rPr lang="en-US"/>
                      <a:pPr>
                        <a:defRPr/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29323308270676"/>
                      <c:h val="0.1252125279642058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02E-4815-9C45-7170C15A3A8B}"/>
                </c:ext>
              </c:extLst>
            </c:dLbl>
            <c:dLbl>
              <c:idx val="6"/>
              <c:layout>
                <c:manualLayout>
                  <c:x val="1.8045171985080703E-2"/>
                  <c:y val="-8.053691275167784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ECC4C48-DC65-4A29-826A-37E4E8E3D96F}" type="CELLRANGE">
                      <a:rPr lang="en-US"/>
                      <a:pPr>
                        <a:defRPr/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49629980462967"/>
                      <c:h val="0.1207719001567757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02E-4815-9C45-7170C15A3A8B}"/>
                </c:ext>
              </c:extLst>
            </c:dLbl>
            <c:dLbl>
              <c:idx val="7"/>
              <c:layout>
                <c:manualLayout>
                  <c:x val="4.3809586959524693E-2"/>
                  <c:y val="2.7014632478075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F2084F2-4935-4626-BCCF-16C36E3BB99B}" type="CELLRANGE">
                      <a:rPr lang="en-US"/>
                      <a:pPr>
                        <a:defRPr/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9050145047658522E-2"/>
                      <c:h val="0.1118234005651051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02E-4815-9C45-7170C15A3A8B}"/>
                </c:ext>
              </c:extLst>
            </c:dLbl>
            <c:dLbl>
              <c:idx val="8"/>
              <c:layout>
                <c:manualLayout>
                  <c:x val="-2.1754330708661316E-2"/>
                  <c:y val="-6.6184074457083839E-2"/>
                </c:manualLayout>
              </c:layout>
              <c:tx>
                <c:rich>
                  <a:bodyPr/>
                  <a:lstStyle/>
                  <a:p>
                    <a:fld id="{71F9E6A7-63B9-465E-9B23-6F2B89DD2AE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15087719298245"/>
                      <c:h val="5.164426059979317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AED-440A-A7F0-8EB1FCAA954C}"/>
                </c:ext>
              </c:extLst>
            </c:dLbl>
            <c:dLbl>
              <c:idx val="9"/>
              <c:layout>
                <c:manualLayout>
                  <c:x val="-0.13263152369111755"/>
                  <c:y val="-5.9979317476732311E-2"/>
                </c:manualLayout>
              </c:layout>
              <c:tx>
                <c:rich>
                  <a:bodyPr/>
                  <a:lstStyle/>
                  <a:p>
                    <a:fld id="{0A8A6DE3-DDF2-45A0-BA9F-51D6F7B8393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578245614035086"/>
                      <c:h val="5.164426059979317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AED-440A-A7F0-8EB1FCAA95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4.7882083160657549E-2"/>
                  <c:y val="-0.5662962318984574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1'!$D$361:$D$370</c:f>
              <c:numCache>
                <c:formatCode>0.00</c:formatCode>
                <c:ptCount val="10"/>
                <c:pt idx="0">
                  <c:v>35.655499999999996</c:v>
                </c:pt>
                <c:pt idx="1">
                  <c:v>35.777000000000001</c:v>
                </c:pt>
                <c:pt idx="2">
                  <c:v>66.394999999999996</c:v>
                </c:pt>
                <c:pt idx="3">
                  <c:v>65.017999999999986</c:v>
                </c:pt>
                <c:pt idx="4">
                  <c:v>64.207999999999998</c:v>
                </c:pt>
                <c:pt idx="5">
                  <c:v>74.535500000000013</c:v>
                </c:pt>
                <c:pt idx="6">
                  <c:v>78.787999999999997</c:v>
                </c:pt>
                <c:pt idx="7">
                  <c:v>73.927999999999997</c:v>
                </c:pt>
                <c:pt idx="8">
                  <c:v>93.367999999999995</c:v>
                </c:pt>
                <c:pt idx="9">
                  <c:v>94.582999999999998</c:v>
                </c:pt>
              </c:numCache>
            </c:numRef>
          </c:xVal>
          <c:yVal>
            <c:numRef>
              <c:f>'Sheet 1'!$C$361:$C$370</c:f>
              <c:numCache>
                <c:formatCode>0.00</c:formatCode>
                <c:ptCount val="10"/>
                <c:pt idx="0">
                  <c:v>51.066666666666663</c:v>
                </c:pt>
                <c:pt idx="1">
                  <c:v>42.6</c:v>
                </c:pt>
                <c:pt idx="2">
                  <c:v>34.72</c:v>
                </c:pt>
                <c:pt idx="3">
                  <c:v>26.799999999999997</c:v>
                </c:pt>
                <c:pt idx="4">
                  <c:v>39.799999999999997</c:v>
                </c:pt>
                <c:pt idx="5">
                  <c:v>21.4</c:v>
                </c:pt>
                <c:pt idx="6">
                  <c:v>31.2</c:v>
                </c:pt>
                <c:pt idx="7">
                  <c:v>26.6</c:v>
                </c:pt>
                <c:pt idx="8">
                  <c:v>21.6</c:v>
                </c:pt>
                <c:pt idx="9">
                  <c:v>0.96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1'!$E$361:$E$370</c15:f>
                <c15:dlblRangeCache>
                  <c:ptCount val="10"/>
                  <c:pt idx="0">
                    <c:v>N&amp;W Europe / Christian / GDPpCR &lt; 26.5</c:v>
                  </c:pt>
                  <c:pt idx="1">
                    <c:v>N&amp;W Europe / Christian / GDPpCR &gt; 26.5</c:v>
                  </c:pt>
                  <c:pt idx="2">
                    <c:v>S&amp;E Europe / Christian / GDPpCR &lt; 55</c:v>
                  </c:pt>
                  <c:pt idx="3">
                    <c:v>S&amp;E Europe / Christian / GDPpCR &gt; 55</c:v>
                  </c:pt>
                  <c:pt idx="4">
                    <c:v>South America / Christian / GDPpCR &lt; 65</c:v>
                  </c:pt>
                  <c:pt idx="5">
                    <c:v>South America / Christian / GDPpCR &gt; 65</c:v>
                  </c:pt>
                  <c:pt idx="6">
                    <c:v>NW &amp; Shi'a Islam / GDPpCR &lt; 62</c:v>
                  </c:pt>
                  <c:pt idx="7">
                    <c:v>NW &amp; Shi'a Islam / GDPpCR &gt; 62</c:v>
                  </c:pt>
                  <c:pt idx="8">
                    <c:v>India &amp; near Stans / Any / GDPpCR &gt; 134</c:v>
                  </c:pt>
                  <c:pt idx="9">
                    <c:v>India &amp; near Stans / Any / GDPpCR &lt; 134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E02E-4815-9C45-7170C15A3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107840"/>
        <c:axId val="474098656"/>
      </c:scatterChart>
      <c:valAx>
        <c:axId val="474107840"/>
        <c:scaling>
          <c:orientation val="minMax"/>
          <c:max val="10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/>
                  <a:t>Average Group Debiased National Religiosity</a:t>
                </a:r>
              </a:p>
            </c:rich>
          </c:tx>
          <c:layout>
            <c:manualLayout>
              <c:xMode val="edge"/>
              <c:yMode val="edge"/>
              <c:x val="0.36418179306534049"/>
              <c:y val="0.965446898002103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098656"/>
        <c:crosses val="autoZero"/>
        <c:crossBetween val="midCat"/>
      </c:valAx>
      <c:valAx>
        <c:axId val="4740986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50" b="0" i="0" u="none" strike="noStrike" baseline="0">
                    <a:effectLst/>
                  </a:rPr>
                  <a:t>Average Group UN Poll vote shares for 'Action on Climate Change'</a:t>
                </a:r>
                <a:endParaRPr lang="en-GB" sz="1050" b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1078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300" b="1" i="0" baseline="0">
                <a:effectLst/>
              </a:rPr>
              <a:t>Average per Religio-Regional-GDPperCapita Group, of Renewable Energy Capacities / Population (Wind + Solar, GDP-levelised), </a:t>
            </a:r>
            <a:r>
              <a:rPr lang="en-GB" sz="1300" b="1" i="1" baseline="0">
                <a:effectLst/>
              </a:rPr>
              <a:t>versus</a:t>
            </a:r>
            <a:r>
              <a:rPr lang="en-GB" sz="1300" b="1" i="0" baseline="0">
                <a:effectLst/>
              </a:rPr>
              <a:t> Average Group Religiosity, for 8 color-coded Groups of Nations</a:t>
            </a:r>
            <a:endParaRPr lang="en-GB" sz="1300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864788808615421E-2"/>
          <c:y val="0.10892631578947369"/>
          <c:w val="0.8827847498444138"/>
          <c:h val="0.80682469954413594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10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B11-4FB3-AE90-CFEC46C8AE28}"/>
              </c:ext>
            </c:extLst>
          </c:dPt>
          <c:dPt>
            <c:idx val="1"/>
            <c:marker>
              <c:symbol val="circle"/>
              <c:size val="10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B11-4FB3-AE90-CFEC46C8AE28}"/>
              </c:ext>
            </c:extLst>
          </c:dPt>
          <c:dPt>
            <c:idx val="2"/>
            <c:marker>
              <c:symbol val="circle"/>
              <c:size val="10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B11-4FB3-AE90-CFEC46C8AE28}"/>
              </c:ext>
            </c:extLst>
          </c:dPt>
          <c:dPt>
            <c:idx val="3"/>
            <c:marker>
              <c:symbol val="circle"/>
              <c:size val="10"/>
              <c:spPr>
                <a:solidFill>
                  <a:srgbClr val="B448F6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EB11-4FB3-AE90-CFEC46C8AE28}"/>
              </c:ext>
            </c:extLst>
          </c:dPt>
          <c:dPt>
            <c:idx val="4"/>
            <c:marker>
              <c:symbol val="circle"/>
              <c:size val="10"/>
              <c:spPr>
                <a:solidFill>
                  <a:srgbClr val="00A24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EB11-4FB3-AE90-CFEC46C8AE28}"/>
              </c:ext>
            </c:extLst>
          </c:dPt>
          <c:dPt>
            <c:idx val="5"/>
            <c:marker>
              <c:symbol val="circle"/>
              <c:size val="10"/>
              <c:spPr>
                <a:solidFill>
                  <a:srgbClr val="92D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EB11-4FB3-AE90-CFEC46C8AE28}"/>
              </c:ext>
            </c:extLst>
          </c:dPt>
          <c:dPt>
            <c:idx val="6"/>
            <c:marker>
              <c:symbol val="circle"/>
              <c:size val="10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EB11-4FB3-AE90-CFEC46C8AE28}"/>
              </c:ext>
            </c:extLst>
          </c:dPt>
          <c:dPt>
            <c:idx val="7"/>
            <c:marker>
              <c:symbol val="circle"/>
              <c:size val="10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EB11-4FB3-AE90-CFEC46C8AE28}"/>
              </c:ext>
            </c:extLst>
          </c:dPt>
          <c:dPt>
            <c:idx val="8"/>
            <c:marker>
              <c:symbol val="circle"/>
              <c:size val="10"/>
              <c:spPr>
                <a:solidFill>
                  <a:srgbClr val="FF669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EB11-4FB3-AE90-CFEC46C8AE28}"/>
              </c:ext>
            </c:extLst>
          </c:dPt>
          <c:dPt>
            <c:idx val="9"/>
            <c:marker>
              <c:symbol val="circle"/>
              <c:size val="10"/>
              <c:spPr>
                <a:solidFill>
                  <a:srgbClr val="FF99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EB11-4FB3-AE90-CFEC46C8AE28}"/>
              </c:ext>
            </c:extLst>
          </c:dPt>
          <c:dLbls>
            <c:dLbl>
              <c:idx val="0"/>
              <c:layout>
                <c:manualLayout>
                  <c:x val="3.2424523758406397E-2"/>
                  <c:y val="2.0483934689998648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8DBD9F7-2D28-490E-9D6A-02C878E4D6F9}" type="CELLRANGE">
                      <a:rPr lang="en-US"/>
                      <a:pPr>
                        <a:defRPr/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784726614405"/>
                      <c:h val="0.1116648044692737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1-4FB3-AE90-CFEC46C8AE28}"/>
                </c:ext>
              </c:extLst>
            </c:dLbl>
            <c:dLbl>
              <c:idx val="1"/>
              <c:layout>
                <c:manualLayout>
                  <c:x val="-7.8113485630066329E-2"/>
                  <c:y val="0.1452513966480447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8E4B503-CEB1-4130-9212-9147A3EF9072}" type="CELLRANGE">
                      <a:rPr lang="en-US"/>
                      <a:pPr>
                        <a:defRPr/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576329211612"/>
                      <c:h val="0.138480446927374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1-4FB3-AE90-CFEC46C8AE28}"/>
                </c:ext>
              </c:extLst>
            </c:dLbl>
            <c:dLbl>
              <c:idx val="2"/>
              <c:layout>
                <c:manualLayout>
                  <c:x val="3.9480747896203698E-2"/>
                  <c:y val="-6.414738918504751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727A27B-9BA8-4AB0-AC8D-2E31895CAD1D}" type="CELLRANGE">
                      <a:rPr lang="en-US"/>
                      <a:pPr>
                        <a:defRPr/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643342262629533E-2"/>
                      <c:h val="9.602239937399127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1-4FB3-AE90-CFEC46C8AE28}"/>
                </c:ext>
              </c:extLst>
            </c:dLbl>
            <c:dLbl>
              <c:idx val="3"/>
              <c:layout>
                <c:manualLayout>
                  <c:x val="5.5906594149958057E-2"/>
                  <c:y val="-5.98424381734892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F20939C-1F33-42AD-9EE7-730261E59D4C}" type="CELLRANGE">
                      <a:rPr lang="en-US"/>
                      <a:pPr>
                        <a:defRPr/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340125010146925E-2"/>
                      <c:h val="0.1206033484944816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1-4FB3-AE90-CFEC46C8AE28}"/>
                </c:ext>
              </c:extLst>
            </c:dLbl>
            <c:dLbl>
              <c:idx val="4"/>
              <c:layout>
                <c:manualLayout>
                  <c:x val="-0.17357328787509813"/>
                  <c:y val="3.70358324774621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3C826EA-566B-4009-84F0-7EDC552FC3C2}" type="CELLRANGE">
                      <a:rPr lang="en-US"/>
                      <a:pPr>
                        <a:defRPr/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19823139277817"/>
                      <c:h val="0.129541899441340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1-4FB3-AE90-CFEC46C8AE28}"/>
                </c:ext>
              </c:extLst>
            </c:dLbl>
            <c:dLbl>
              <c:idx val="5"/>
              <c:layout>
                <c:manualLayout>
                  <c:x val="-0.18100062234488731"/>
                  <c:y val="2.066920982703249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34EC221-474E-442E-9A43-89D7154814D2}" type="CELLRANGE">
                      <a:rPr lang="en-US"/>
                      <a:pPr>
                        <a:defRPr/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67207074428887"/>
                      <c:h val="0.1161340782122905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1-4FB3-AE90-CFEC46C8AE28}"/>
                </c:ext>
              </c:extLst>
            </c:dLbl>
            <c:dLbl>
              <c:idx val="6"/>
              <c:layout>
                <c:manualLayout>
                  <c:x val="-3.4646859864166463E-2"/>
                  <c:y val="-9.829168093118802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D6AD3CD-992B-4F60-A9A9-A1468CE5D42C}" type="CELLRANGE">
                      <a:rPr lang="en-US"/>
                      <a:pPr>
                        <a:defRPr/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78408253500365"/>
                      <c:h val="9.825698324022345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1-4FB3-AE90-CFEC46C8AE28}"/>
                </c:ext>
              </c:extLst>
            </c:dLbl>
            <c:dLbl>
              <c:idx val="7"/>
              <c:layout>
                <c:manualLayout>
                  <c:x val="-0.15377568525583796"/>
                  <c:y val="-1.366924243165256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649D9A3-3F3B-4CC0-8233-6B8CB67A1C7A}" type="CELLRANGE">
                      <a:rPr lang="en-US"/>
                      <a:pPr>
                        <a:defRPr/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1061744584801"/>
                      <c:h val="0.1049945013856508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1-4FB3-AE90-CFEC46C8AE28}"/>
                </c:ext>
              </c:extLst>
            </c:dLbl>
            <c:dLbl>
              <c:idx val="8"/>
              <c:layout>
                <c:manualLayout>
                  <c:x val="-1.5120274914089347E-2"/>
                  <c:y val="-0.12629399585921333"/>
                </c:manualLayout>
              </c:layout>
              <c:tx>
                <c:rich>
                  <a:bodyPr/>
                  <a:lstStyle/>
                  <a:p>
                    <a:fld id="{2F9C61BF-648C-4082-A538-01637D1809D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456357388316151"/>
                      <c:h val="5.169772256728778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1-4FB3-AE90-CFEC46C8AE28}"/>
                </c:ext>
              </c:extLst>
            </c:dLbl>
            <c:dLbl>
              <c:idx val="9"/>
              <c:layout>
                <c:manualLayout>
                  <c:x val="-0.12920962199312716"/>
                  <c:y val="1.6563146997929608E-2"/>
                </c:manualLayout>
              </c:layout>
              <c:tx>
                <c:rich>
                  <a:bodyPr/>
                  <a:lstStyle/>
                  <a:p>
                    <a:fld id="{CEF13325-EACB-4089-B12E-019305FA035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18900343642612"/>
                      <c:h val="5.169772256728778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1-4FB3-AE90-CFEC46C8AE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4.8180967069837821E-2"/>
                  <c:y val="-0.6724348114380439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1'!$D$361:$D$370</c:f>
              <c:numCache>
                <c:formatCode>0.00</c:formatCode>
                <c:ptCount val="10"/>
                <c:pt idx="0">
                  <c:v>35.655499999999996</c:v>
                </c:pt>
                <c:pt idx="1">
                  <c:v>35.777000000000001</c:v>
                </c:pt>
                <c:pt idx="2">
                  <c:v>66.394999999999996</c:v>
                </c:pt>
                <c:pt idx="3">
                  <c:v>65.017999999999986</c:v>
                </c:pt>
                <c:pt idx="4">
                  <c:v>64.207999999999998</c:v>
                </c:pt>
                <c:pt idx="5">
                  <c:v>74.535500000000013</c:v>
                </c:pt>
                <c:pt idx="6">
                  <c:v>78.787999999999997</c:v>
                </c:pt>
                <c:pt idx="7">
                  <c:v>73.927999999999997</c:v>
                </c:pt>
                <c:pt idx="8">
                  <c:v>93.367999999999995</c:v>
                </c:pt>
                <c:pt idx="9">
                  <c:v>94.582999999999998</c:v>
                </c:pt>
              </c:numCache>
            </c:numRef>
          </c:xVal>
          <c:yVal>
            <c:numRef>
              <c:f>'Sheet 1'!$B$361:$B$370</c:f>
              <c:numCache>
                <c:formatCode>0.00</c:formatCode>
                <c:ptCount val="10"/>
                <c:pt idx="0">
                  <c:v>344.71873530324928</c:v>
                </c:pt>
                <c:pt idx="1">
                  <c:v>225.29359864310081</c:v>
                </c:pt>
                <c:pt idx="2">
                  <c:v>242.89704119765415</c:v>
                </c:pt>
                <c:pt idx="3">
                  <c:v>175.82715017781587</c:v>
                </c:pt>
                <c:pt idx="4">
                  <c:v>138.2118555681248</c:v>
                </c:pt>
                <c:pt idx="5">
                  <c:v>66.28700549139802</c:v>
                </c:pt>
                <c:pt idx="6">
                  <c:v>88.256766415033326</c:v>
                </c:pt>
                <c:pt idx="7">
                  <c:v>5.9378568359821156</c:v>
                </c:pt>
                <c:pt idx="8">
                  <c:v>97.687089553898062</c:v>
                </c:pt>
                <c:pt idx="9">
                  <c:v>34.684882328557237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1'!$E$361:$E$370</c15:f>
                <c15:dlblRangeCache>
                  <c:ptCount val="10"/>
                  <c:pt idx="0">
                    <c:v>N&amp;W Europe / Christian / GDPpCR &lt; 26.5</c:v>
                  </c:pt>
                  <c:pt idx="1">
                    <c:v>N&amp;W Europe / Christian / GDPpCR &gt; 26.5</c:v>
                  </c:pt>
                  <c:pt idx="2">
                    <c:v>S&amp;E Europe / Christian / GDPpCR &lt; 55</c:v>
                  </c:pt>
                  <c:pt idx="3">
                    <c:v>S&amp;E Europe / Christian / GDPpCR &gt; 55</c:v>
                  </c:pt>
                  <c:pt idx="4">
                    <c:v>South America / Christian / GDPpCR &lt; 65</c:v>
                  </c:pt>
                  <c:pt idx="5">
                    <c:v>South America / Christian / GDPpCR &gt; 65</c:v>
                  </c:pt>
                  <c:pt idx="6">
                    <c:v>NW &amp; Shi'a Islam / GDPpCR &lt; 62</c:v>
                  </c:pt>
                  <c:pt idx="7">
                    <c:v>NW &amp; Shi'a Islam / GDPpCR &gt; 62</c:v>
                  </c:pt>
                  <c:pt idx="8">
                    <c:v>India &amp; near Stans / Any / GDPpCR &gt; 134</c:v>
                  </c:pt>
                  <c:pt idx="9">
                    <c:v>India &amp; near Stans / Any / GDPpCR &lt; 134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EB11-4FB3-AE90-CFEC46C8A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107840"/>
        <c:axId val="474098656"/>
      </c:scatterChart>
      <c:valAx>
        <c:axId val="474107840"/>
        <c:scaling>
          <c:orientation val="minMax"/>
          <c:max val="10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50"/>
                  <a:t>Average</a:t>
                </a:r>
                <a:r>
                  <a:rPr lang="en-GB" sz="1050" baseline="0"/>
                  <a:t> Group Debiased National Religiosity</a:t>
                </a:r>
                <a:endParaRPr lang="en-GB" sz="1050"/>
              </a:p>
            </c:rich>
          </c:tx>
          <c:layout>
            <c:manualLayout>
              <c:xMode val="edge"/>
              <c:yMode val="edge"/>
              <c:x val="0.38992039397137213"/>
              <c:y val="0.960378947368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098656"/>
        <c:crosses val="autoZero"/>
        <c:crossBetween val="midCat"/>
      </c:valAx>
      <c:valAx>
        <c:axId val="47409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50" b="0"/>
                  <a:t>Averege Group </a:t>
                </a:r>
                <a:r>
                  <a:rPr lang="en-GB" sz="1050" b="0" i="0" u="none" strike="noStrike" baseline="0">
                    <a:effectLst/>
                  </a:rPr>
                  <a:t>Renewable Energy Capacities / Population </a:t>
                </a:r>
                <a:endParaRPr lang="en-GB" sz="1050" b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107840"/>
        <c:crosses val="autoZero"/>
        <c:crossBetween val="midCat"/>
        <c:majorUnit val="8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(GDPperCapita-normalised</a:t>
            </a:r>
            <a:r>
              <a:rPr lang="en-GB" baseline="0"/>
              <a:t> sunshine-adjusted Solar Capacity)/Population, versus Annual Sunshine Hours. 40 Nations.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AF04CD6-60C7-4F17-89C8-FE864A65FAB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6F5-421D-AA12-972B7BBAFFC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F2BEF07-E444-41BA-9162-9D1C98FFE30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6F5-421D-AA12-972B7BBAFFC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3657891-8637-4838-8BDB-2CDBA071DED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6F5-421D-AA12-972B7BBAFFC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632DAC3-517C-4000-A409-072B8149142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6F5-421D-AA12-972B7BBAFFC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6F5-421D-AA12-972B7BBAFFC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285E04C-BB37-4FF1-B831-0EAE77DF761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6F5-421D-AA12-972B7BBAFFC1}"/>
                </c:ext>
              </c:extLst>
            </c:dLbl>
            <c:dLbl>
              <c:idx val="6"/>
              <c:layout>
                <c:manualLayout>
                  <c:x val="-2.9398452265290042E-2"/>
                  <c:y val="1.4261158161275057E-2"/>
                </c:manualLayout>
              </c:layout>
              <c:tx>
                <c:rich>
                  <a:bodyPr/>
                  <a:lstStyle/>
                  <a:p>
                    <a:fld id="{15B9F56E-2C63-4362-9100-40EDC164EED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6F5-421D-AA12-972B7BBAFFC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5E6486F-21D5-4197-A112-152808064AF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6F5-421D-AA12-972B7BBAFFC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05449C4-B48C-4B0B-BC68-ABB54B8A6B6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6F5-421D-AA12-972B7BBAFFC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6F5-421D-AA12-972B7BBAFFC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49649EC-E504-4452-9A06-CC04D96558B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6F5-421D-AA12-972B7BBAFFC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5152939-E7F8-4179-8CCE-46DA5B7AC3C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6F5-421D-AA12-972B7BBAFFC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77FAED2-B81E-42C0-961E-2F0E3B6147E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6F5-421D-AA12-972B7BBAFFC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FAD831C4-FBC8-434D-8C5E-77DC3040E80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6F5-421D-AA12-972B7BBAFFC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2D0B0A7B-D68B-4176-BA1B-8E7BA49C381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6F5-421D-AA12-972B7BBAFFC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7B69714-2CF1-4361-B74A-41B587AB775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E6F5-421D-AA12-972B7BBAFFC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F332FE1B-C4C5-4749-BAAB-44E3C64547E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6F5-421D-AA12-972B7BBAFFC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10E4A471-064B-4636-B1EA-F03AD0A88E9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E6F5-421D-AA12-972B7BBAFFC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86E44AF-9102-4E25-AEC8-063FF16BCA8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E6F5-421D-AA12-972B7BBAFFC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E6F5-421D-AA12-972B7BBAFFC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CB001E3D-F312-4B93-9550-A79DD343F5D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E6F5-421D-AA12-972B7BBAFFC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5DE522D6-0632-4188-9C28-F777254C3E5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E6F5-421D-AA12-972B7BBAFFC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E6F5-421D-AA12-972B7BBAFFC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E6F5-421D-AA12-972B7BBAFFC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E6F5-421D-AA12-972B7BBAFFC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AEBE55AE-2A9E-4FCB-85EF-3BB35B194A4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E6F5-421D-AA12-972B7BBAFFC1}"/>
                </c:ext>
              </c:extLst>
            </c:dLbl>
            <c:dLbl>
              <c:idx val="26"/>
              <c:layout>
                <c:manualLayout>
                  <c:x val="-5.7384898710865606E-2"/>
                  <c:y val="-5.0377833753148613E-3"/>
                </c:manualLayout>
              </c:layout>
              <c:tx>
                <c:rich>
                  <a:bodyPr/>
                  <a:lstStyle/>
                  <a:p>
                    <a:fld id="{324CD2C7-599B-4D80-9021-676F18D86CB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E6F5-421D-AA12-972B7BBAFFC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B08FF978-B2E2-439B-9ADA-A666152DF34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E6F5-421D-AA12-972B7BBAFFC1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143A9C1B-AF1F-4C58-BA06-D0F7BAF0EC1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E6F5-421D-AA12-972B7BBAFFC1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C676B5F5-42E4-4F9C-96E4-E1E62A8E290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E6F5-421D-AA12-972B7BBAFFC1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C67B5443-F4F1-47BA-BCB8-BB08495FEFF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E6F5-421D-AA12-972B7BBAFFC1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2DA18B40-2B80-4E11-9FC6-A3A796E2EFE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E6F5-421D-AA12-972B7BBAFFC1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968A6B80-1792-430A-999E-57B4F3155B5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E6F5-421D-AA12-972B7BBAFFC1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01DCAF08-3CE3-4228-825F-7592716D6AA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E6F5-421D-AA12-972B7BBAFFC1}"/>
                </c:ext>
              </c:extLst>
            </c:dLbl>
            <c:dLbl>
              <c:idx val="34"/>
              <c:layout>
                <c:manualLayout>
                  <c:x val="-3.6832412523020706E-3"/>
                  <c:y val="0"/>
                </c:manualLayout>
              </c:layout>
              <c:tx>
                <c:rich>
                  <a:bodyPr/>
                  <a:lstStyle/>
                  <a:p>
                    <a:fld id="{A0B0AA49-F225-4267-9274-426AD8C203E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E6F5-421D-AA12-972B7BBAFFC1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7618666F-E178-4405-B9B1-2F2172CD221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E6F5-421D-AA12-972B7BBAFFC1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A0630938-9987-4D74-9468-397613465F0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E6F5-421D-AA12-972B7BBAFFC1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E6F5-421D-AA12-972B7BBAFFC1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E6F5-421D-AA12-972B7BBAFFC1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170D1062-4FB0-4632-9553-BE24E860951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E6F5-421D-AA12-972B7BBAFFC1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70FCB78B-7E29-4D31-9B2E-650F2243D0B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E6F5-421D-AA12-972B7BBAFFC1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BFB9D481-C2E1-4058-BDDC-DDE05F7C865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E6F5-421D-AA12-972B7BBAFFC1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5635FC1F-513A-46FB-994D-A4240F0590D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E6F5-421D-AA12-972B7BBAFFC1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773EB783-DA69-4070-8ABB-C82FC36C400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E6F5-421D-AA12-972B7BBAFFC1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B63F71A2-0D5B-4128-B482-9695876AAC7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E6F5-421D-AA12-972B7BBAFFC1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54BA196D-AE91-4862-A5DA-CC65978E690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E6F5-421D-AA12-972B7BBAFFC1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FCD08EEE-BE5E-482A-9A7F-D462E7CA371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E6F5-421D-AA12-972B7BBAFFC1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2D3E7748-00AE-4D73-8618-45FF20AFB82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E6F5-421D-AA12-972B7BBAFF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'Sheet 1'!$Q$162:$Q$209</c:f>
              <c:numCache>
                <c:formatCode>General</c:formatCode>
                <c:ptCount val="48"/>
                <c:pt idx="0">
                  <c:v>2103.1</c:v>
                </c:pt>
                <c:pt idx="1">
                  <c:v>2543</c:v>
                </c:pt>
                <c:pt idx="2">
                  <c:v>1509.25</c:v>
                </c:pt>
                <c:pt idx="3">
                  <c:v>3666.4</c:v>
                </c:pt>
                <c:pt idx="5">
                  <c:v>2623.8</c:v>
                </c:pt>
                <c:pt idx="6">
                  <c:v>2695.75</c:v>
                </c:pt>
                <c:pt idx="7">
                  <c:v>2554.2249999999999</c:v>
                </c:pt>
                <c:pt idx="8">
                  <c:v>2256.2250000000004</c:v>
                </c:pt>
                <c:pt idx="10">
                  <c:v>1744.5</c:v>
                </c:pt>
                <c:pt idx="11">
                  <c:v>2660.45</c:v>
                </c:pt>
                <c:pt idx="12">
                  <c:v>2489.3333333333335</c:v>
                </c:pt>
                <c:pt idx="13">
                  <c:v>2142.6</c:v>
                </c:pt>
                <c:pt idx="14">
                  <c:v>3031.8666666666668</c:v>
                </c:pt>
                <c:pt idx="15">
                  <c:v>1749.7</c:v>
                </c:pt>
                <c:pt idx="16">
                  <c:v>1449.6333333333332</c:v>
                </c:pt>
                <c:pt idx="17">
                  <c:v>1587.5</c:v>
                </c:pt>
                <c:pt idx="18">
                  <c:v>1782.5</c:v>
                </c:pt>
                <c:pt idx="20">
                  <c:v>1601</c:v>
                </c:pt>
                <c:pt idx="21">
                  <c:v>1626</c:v>
                </c:pt>
                <c:pt idx="25">
                  <c:v>2945.8</c:v>
                </c:pt>
                <c:pt idx="26">
                  <c:v>1699</c:v>
                </c:pt>
                <c:pt idx="27">
                  <c:v>1748.9250000000002</c:v>
                </c:pt>
                <c:pt idx="28">
                  <c:v>2112.4</c:v>
                </c:pt>
                <c:pt idx="29">
                  <c:v>2466.3333333333335</c:v>
                </c:pt>
                <c:pt idx="30">
                  <c:v>2218</c:v>
                </c:pt>
                <c:pt idx="31">
                  <c:v>2043</c:v>
                </c:pt>
                <c:pt idx="32">
                  <c:v>2776.5749999999998</c:v>
                </c:pt>
                <c:pt idx="33">
                  <c:v>2245.1</c:v>
                </c:pt>
                <c:pt idx="34">
                  <c:v>2022.4</c:v>
                </c:pt>
                <c:pt idx="35">
                  <c:v>2017</c:v>
                </c:pt>
                <c:pt idx="36">
                  <c:v>3353.55</c:v>
                </c:pt>
                <c:pt idx="39">
                  <c:v>2033.2249999999999</c:v>
                </c:pt>
                <c:pt idx="40">
                  <c:v>3035.0250000000001</c:v>
                </c:pt>
                <c:pt idx="41">
                  <c:v>1489.6</c:v>
                </c:pt>
                <c:pt idx="42">
                  <c:v>1476.9</c:v>
                </c:pt>
                <c:pt idx="43">
                  <c:v>1878.6666666666667</c:v>
                </c:pt>
                <c:pt idx="44">
                  <c:v>1968.1</c:v>
                </c:pt>
                <c:pt idx="45">
                  <c:v>1667.9</c:v>
                </c:pt>
                <c:pt idx="46">
                  <c:v>2533.3333333333335</c:v>
                </c:pt>
                <c:pt idx="47">
                  <c:v>3100.4250000000002</c:v>
                </c:pt>
              </c:numCache>
            </c:numRef>
          </c:xVal>
          <c:yVal>
            <c:numRef>
              <c:f>'Sheet 1'!$N$162:$N$209</c:f>
              <c:numCache>
                <c:formatCode>General</c:formatCode>
                <c:ptCount val="48"/>
                <c:pt idx="0">
                  <c:v>43.621753542865555</c:v>
                </c:pt>
                <c:pt idx="1">
                  <c:v>67.636332102791442</c:v>
                </c:pt>
                <c:pt idx="2">
                  <c:v>19.704721102092854</c:v>
                </c:pt>
                <c:pt idx="3">
                  <c:v>6.9013107823061786</c:v>
                </c:pt>
                <c:pt idx="5">
                  <c:v>72.539839493688902</c:v>
                </c:pt>
                <c:pt idx="6">
                  <c:v>66.957953862817661</c:v>
                </c:pt>
                <c:pt idx="7">
                  <c:v>19.988794790557712</c:v>
                </c:pt>
                <c:pt idx="8">
                  <c:v>16.506868683936879</c:v>
                </c:pt>
                <c:pt idx="10">
                  <c:v>153.53396538579179</c:v>
                </c:pt>
                <c:pt idx="11">
                  <c:v>329.26562036256524</c:v>
                </c:pt>
                <c:pt idx="12">
                  <c:v>161.92307692307693</c:v>
                </c:pt>
                <c:pt idx="13">
                  <c:v>386.9241453142223</c:v>
                </c:pt>
                <c:pt idx="14">
                  <c:v>202.20640982967703</c:v>
                </c:pt>
                <c:pt idx="15">
                  <c:v>158.25036449968664</c:v>
                </c:pt>
                <c:pt idx="16">
                  <c:v>279.15881058101922</c:v>
                </c:pt>
                <c:pt idx="17">
                  <c:v>614.8159602423749</c:v>
                </c:pt>
                <c:pt idx="18">
                  <c:v>18.442845310827327</c:v>
                </c:pt>
                <c:pt idx="20">
                  <c:v>35.328025666450927</c:v>
                </c:pt>
                <c:pt idx="21">
                  <c:v>192.40434828198858</c:v>
                </c:pt>
                <c:pt idx="25">
                  <c:v>37.497507625685763</c:v>
                </c:pt>
                <c:pt idx="26">
                  <c:v>47.452911696647412</c:v>
                </c:pt>
                <c:pt idx="27">
                  <c:v>196.01658054755535</c:v>
                </c:pt>
                <c:pt idx="28">
                  <c:v>130.09600854828005</c:v>
                </c:pt>
                <c:pt idx="29">
                  <c:v>15.816227849741718</c:v>
                </c:pt>
                <c:pt idx="30">
                  <c:v>58.906846794167251</c:v>
                </c:pt>
                <c:pt idx="31">
                  <c:v>315.15255132986886</c:v>
                </c:pt>
                <c:pt idx="32">
                  <c:v>6.2120737653563145</c:v>
                </c:pt>
                <c:pt idx="33">
                  <c:v>125.09307626695848</c:v>
                </c:pt>
                <c:pt idx="34">
                  <c:v>16.690329497421605</c:v>
                </c:pt>
                <c:pt idx="35">
                  <c:v>136.44417248783603</c:v>
                </c:pt>
                <c:pt idx="36">
                  <c:v>93.418896829013633</c:v>
                </c:pt>
                <c:pt idx="39">
                  <c:v>76.38607573093438</c:v>
                </c:pt>
                <c:pt idx="40">
                  <c:v>86.192310415340259</c:v>
                </c:pt>
                <c:pt idx="41">
                  <c:v>451.8659770976293</c:v>
                </c:pt>
                <c:pt idx="42">
                  <c:v>214.54530811935737</c:v>
                </c:pt>
                <c:pt idx="43">
                  <c:v>467.76570302157131</c:v>
                </c:pt>
                <c:pt idx="44">
                  <c:v>3.4494312893509482</c:v>
                </c:pt>
                <c:pt idx="45">
                  <c:v>321.11056210711672</c:v>
                </c:pt>
                <c:pt idx="46">
                  <c:v>147.82846098700938</c:v>
                </c:pt>
                <c:pt idx="47">
                  <c:v>17.694337650500515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1'!$B$162:$B$209</c15:f>
                <c15:dlblRangeCache>
                  <c:ptCount val="48"/>
                  <c:pt idx="0">
                    <c:v>Phillipines</c:v>
                  </c:pt>
                  <c:pt idx="1">
                    <c:v>India</c:v>
                  </c:pt>
                  <c:pt idx="2">
                    <c:v>Poland</c:v>
                  </c:pt>
                  <c:pt idx="3">
                    <c:v>Egypt</c:v>
                  </c:pt>
                  <c:pt idx="5">
                    <c:v>Thailand</c:v>
                  </c:pt>
                  <c:pt idx="6">
                    <c:v>Portugal</c:v>
                  </c:pt>
                  <c:pt idx="7">
                    <c:v>Mexico</c:v>
                  </c:pt>
                  <c:pt idx="8">
                    <c:v>Malaysia</c:v>
                  </c:pt>
                  <c:pt idx="10">
                    <c:v>Austria</c:v>
                  </c:pt>
                  <c:pt idx="11">
                    <c:v>Greece</c:v>
                  </c:pt>
                  <c:pt idx="12">
                    <c:v>Spain</c:v>
                  </c:pt>
                  <c:pt idx="13">
                    <c:v>Italy</c:v>
                  </c:pt>
                  <c:pt idx="14">
                    <c:v>Australia</c:v>
                  </c:pt>
                  <c:pt idx="15">
                    <c:v>France</c:v>
                  </c:pt>
                  <c:pt idx="16">
                    <c:v>Great Britain</c:v>
                  </c:pt>
                  <c:pt idx="17">
                    <c:v>Germany</c:v>
                  </c:pt>
                  <c:pt idx="18">
                    <c:v>Finland</c:v>
                  </c:pt>
                  <c:pt idx="20">
                    <c:v>Sweden</c:v>
                  </c:pt>
                  <c:pt idx="21">
                    <c:v>Denmark</c:v>
                  </c:pt>
                  <c:pt idx="25">
                    <c:v>Pakistan</c:v>
                  </c:pt>
                  <c:pt idx="26">
                    <c:v>Lithuania</c:v>
                  </c:pt>
                  <c:pt idx="27">
                    <c:v>Switzerland</c:v>
                  </c:pt>
                  <c:pt idx="28">
                    <c:v>Romania</c:v>
                  </c:pt>
                  <c:pt idx="29">
                    <c:v>Brazil</c:v>
                  </c:pt>
                  <c:pt idx="30">
                    <c:v>Turkey</c:v>
                  </c:pt>
                  <c:pt idx="31">
                    <c:v>Bulgaria</c:v>
                  </c:pt>
                  <c:pt idx="32">
                    <c:v>Iran</c:v>
                  </c:pt>
                  <c:pt idx="33">
                    <c:v>South Korea</c:v>
                  </c:pt>
                  <c:pt idx="34">
                    <c:v>Singapore</c:v>
                  </c:pt>
                  <c:pt idx="35">
                    <c:v>Ukraine</c:v>
                  </c:pt>
                  <c:pt idx="36">
                    <c:v>Israel</c:v>
                  </c:pt>
                  <c:pt idx="39">
                    <c:v>Canada</c:v>
                  </c:pt>
                  <c:pt idx="40">
                    <c:v>South Africa</c:v>
                  </c:pt>
                  <c:pt idx="41">
                    <c:v>Belgium</c:v>
                  </c:pt>
                  <c:pt idx="42">
                    <c:v>Netherlands</c:v>
                  </c:pt>
                  <c:pt idx="43">
                    <c:v>Japan</c:v>
                  </c:pt>
                  <c:pt idx="44">
                    <c:v>Russia</c:v>
                  </c:pt>
                  <c:pt idx="45">
                    <c:v>Czech republic</c:v>
                  </c:pt>
                  <c:pt idx="46">
                    <c:v>Chile</c:v>
                  </c:pt>
                  <c:pt idx="47">
                    <c:v>Morocco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0-E6F5-421D-AA12-972B7BBAF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906504"/>
        <c:axId val="493907160"/>
      </c:scatterChart>
      <c:valAx>
        <c:axId val="493906504"/>
        <c:scaling>
          <c:orientation val="minMax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u="none" strike="noStrike" baseline="0">
                    <a:effectLst/>
                  </a:rPr>
                  <a:t>National Annual Sunshine Hours</a:t>
                </a:r>
                <a:endParaRPr lang="en-GB" sz="1200" baseline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907160"/>
        <c:crosses val="autoZero"/>
        <c:crossBetween val="midCat"/>
      </c:valAx>
      <c:valAx>
        <c:axId val="493907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u="none" strike="noStrike" baseline="0">
                    <a:effectLst/>
                  </a:rPr>
                  <a:t>GDPpC-normalised annual-sunshine-duration-adjusted Solar Capacity (MW) / Population </a:t>
                </a:r>
                <a:endParaRPr lang="en-GB" sz="1200" baseline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906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500"/>
              <a:t>National Annual Sunshine</a:t>
            </a:r>
            <a:r>
              <a:rPr lang="en-US" sz="1500" baseline="0"/>
              <a:t> Hours, </a:t>
            </a:r>
            <a:r>
              <a:rPr lang="en-US" sz="1500"/>
              <a:t>versus National Religiosity. For 40 nations.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Sunshine hours versus Religiosity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5D2DEFE-C667-40D5-B7AF-573830DBE50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611-43EB-9C82-CE0F5DF5D63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90D989F-9C2F-40C6-9550-C2EFC6CA805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611-43EB-9C82-CE0F5DF5D63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0AFBA2A-50E1-4B91-93F1-37C2BB2AA0D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611-43EB-9C82-CE0F5DF5D63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8E0A725-0DD5-4EC2-AA80-E68812945D2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611-43EB-9C82-CE0F5DF5D63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611-43EB-9C82-CE0F5DF5D63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6CC82BE-B946-42EE-BBBD-1A169B6EE97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611-43EB-9C82-CE0F5DF5D63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B4D392B-DA98-4321-BA3C-88B82825109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611-43EB-9C82-CE0F5DF5D63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EA73199-B99A-4855-A5F6-921C0AA4201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5611-43EB-9C82-CE0F5DF5D63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E30D2CD-9D79-48CC-88B3-D740BAE8504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5611-43EB-9C82-CE0F5DF5D63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611-43EB-9C82-CE0F5DF5D63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DCB02CF-7066-41FE-9770-1EE9D1F0442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611-43EB-9C82-CE0F5DF5D63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E3CCCD8-B5A3-4705-AFB0-1017A0189F3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611-43EB-9C82-CE0F5DF5D63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A9582B8-3C93-4D8C-8A62-A5D433212C8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5611-43EB-9C82-CE0F5DF5D63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1BF0A6ED-F89C-4443-90CC-9081A9D9C8F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5611-43EB-9C82-CE0F5DF5D63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36E169C1-C1E0-49C4-9B84-A6A41EA03A2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5611-43EB-9C82-CE0F5DF5D63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C447B89C-680B-464D-B2BD-96892A8CA3E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611-43EB-9C82-CE0F5DF5D638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93FCD66-72DF-457D-9FD0-957797C3AA1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5611-43EB-9C82-CE0F5DF5D63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0DAA4761-AC00-41ED-AE83-64BA49D1399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5611-43EB-9C82-CE0F5DF5D63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A9DAE00-AD95-43F0-9FF1-545B36AD862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611-43EB-9C82-CE0F5DF5D63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5-5611-43EB-9C82-CE0F5DF5D638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8CCECD8F-FDEC-4D3E-A3C9-DADC4221844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5611-43EB-9C82-CE0F5DF5D638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A5B74576-9459-45F4-AFE2-29EB12135A0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5611-43EB-9C82-CE0F5DF5D638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5611-43EB-9C82-CE0F5DF5D638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5611-43EB-9C82-CE0F5DF5D638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5611-43EB-9C82-CE0F5DF5D638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F710B2E5-FD89-438F-9673-64E0F2E299A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5611-43EB-9C82-CE0F5DF5D638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008ACF1E-6160-4831-B134-71AD11CE8D7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5611-43EB-9C82-CE0F5DF5D638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E43E70B8-5609-41B6-A783-F955DAE1804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5611-43EB-9C82-CE0F5DF5D638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483DE085-DE0B-4999-9CE4-C624D53B32E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5611-43EB-9C82-CE0F5DF5D638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CC2DFBD0-074D-4C67-AE17-D3EA3EB07C3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5611-43EB-9C82-CE0F5DF5D638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E315EE35-0E7A-43D5-BD17-7DD8E344DC0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5611-43EB-9C82-CE0F5DF5D638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71327A3B-D248-4AB5-BED2-FB1D5F353ED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5611-43EB-9C82-CE0F5DF5D638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F2113F44-5879-4947-AA4C-5807ABF1A2D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5611-43EB-9C82-CE0F5DF5D638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F591D336-57FB-4085-90E5-DF9BAC0EC49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5611-43EB-9C82-CE0F5DF5D638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6CC68227-8E13-44F7-9349-BFF631FC65B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5611-43EB-9C82-CE0F5DF5D638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B5545A29-C84A-4BF1-B3CA-4CD0C1C2F68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5611-43EB-9C82-CE0F5DF5D638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537E3156-8140-4BFD-9FB3-F2C4C573015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5611-43EB-9C82-CE0F5DF5D638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5611-43EB-9C82-CE0F5DF5D638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5611-43EB-9C82-CE0F5DF5D638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A1ECA0E0-899F-472E-9EA4-4D500C28A21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5611-43EB-9C82-CE0F5DF5D638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1EEEC50F-E2B7-4FD9-9E3C-EB7C5C61CB1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5611-43EB-9C82-CE0F5DF5D638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A511A4C9-A717-4409-B05E-07DA842B7DF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5611-43EB-9C82-CE0F5DF5D638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8921FD91-37C4-457D-A4F9-0FE3C356DDB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5611-43EB-9C82-CE0F5DF5D638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6F0FA7E4-B9DD-4742-854F-4B60548C926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5611-43EB-9C82-CE0F5DF5D638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C7EA243D-1340-472B-9864-ADAC5CB1954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5611-43EB-9C82-CE0F5DF5D638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3BA016B6-EA9B-4545-909B-1FA36D0D67A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5611-43EB-9C82-CE0F5DF5D638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6E016A6A-748E-415C-97FE-A522DF39A86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5611-43EB-9C82-CE0F5DF5D638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05B873B3-4A52-4AC6-BF1F-2EAB3DC65AE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5611-43EB-9C82-CE0F5DF5D6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67801033303916447"/>
                  <c:y val="-6.0708821152887374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R² = 0.31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1'!$D$162:$D$209</c:f>
              <c:numCache>
                <c:formatCode>General</c:formatCode>
                <c:ptCount val="48"/>
                <c:pt idx="0">
                  <c:v>95.798000000000002</c:v>
                </c:pt>
                <c:pt idx="1">
                  <c:v>93.367999999999995</c:v>
                </c:pt>
                <c:pt idx="2">
                  <c:v>76.358000000000004</c:v>
                </c:pt>
                <c:pt idx="3">
                  <c:v>83.64800000000001</c:v>
                </c:pt>
                <c:pt idx="5">
                  <c:v>100</c:v>
                </c:pt>
                <c:pt idx="6">
                  <c:v>62.993000000000009</c:v>
                </c:pt>
                <c:pt idx="7">
                  <c:v>66.638000000000005</c:v>
                </c:pt>
                <c:pt idx="8">
                  <c:v>84.863</c:v>
                </c:pt>
                <c:pt idx="10">
                  <c:v>54.488</c:v>
                </c:pt>
                <c:pt idx="11">
                  <c:v>69.067999999999998</c:v>
                </c:pt>
                <c:pt idx="12">
                  <c:v>47.198</c:v>
                </c:pt>
                <c:pt idx="13">
                  <c:v>67.853000000000009</c:v>
                </c:pt>
                <c:pt idx="14">
                  <c:v>36.262999999999998</c:v>
                </c:pt>
                <c:pt idx="15">
                  <c:v>39.908000000000001</c:v>
                </c:pt>
                <c:pt idx="16">
                  <c:v>28.972999999999999</c:v>
                </c:pt>
                <c:pt idx="17">
                  <c:v>38.692999999999998</c:v>
                </c:pt>
                <c:pt idx="18">
                  <c:v>37.478000000000002</c:v>
                </c:pt>
                <c:pt idx="20">
                  <c:v>24.113</c:v>
                </c:pt>
                <c:pt idx="21">
                  <c:v>27.757999999999999</c:v>
                </c:pt>
                <c:pt idx="25">
                  <c:v>94.582999999999998</c:v>
                </c:pt>
                <c:pt idx="26">
                  <c:v>55.703000000000003</c:v>
                </c:pt>
                <c:pt idx="27">
                  <c:v>42.552999999999997</c:v>
                </c:pt>
                <c:pt idx="28">
                  <c:v>86.078000000000003</c:v>
                </c:pt>
                <c:pt idx="29">
                  <c:v>82.433000000000007</c:v>
                </c:pt>
                <c:pt idx="30">
                  <c:v>78.787999999999997</c:v>
                </c:pt>
                <c:pt idx="31">
                  <c:v>50.843000000000004</c:v>
                </c:pt>
                <c:pt idx="32">
                  <c:v>73.927999999999997</c:v>
                </c:pt>
                <c:pt idx="33">
                  <c:v>41.123000000000005</c:v>
                </c:pt>
                <c:pt idx="34">
                  <c:v>71.498000000000005</c:v>
                </c:pt>
                <c:pt idx="35">
                  <c:v>58.132999999999996</c:v>
                </c:pt>
                <c:pt idx="36">
                  <c:v>48.412999999999997</c:v>
                </c:pt>
                <c:pt idx="39">
                  <c:v>43.552999999999997</c:v>
                </c:pt>
                <c:pt idx="40">
                  <c:v>72.713000000000008</c:v>
                </c:pt>
                <c:pt idx="41">
                  <c:v>35.048000000000002</c:v>
                </c:pt>
                <c:pt idx="42">
                  <c:v>33.832999999999998</c:v>
                </c:pt>
                <c:pt idx="43">
                  <c:v>32.618000000000002</c:v>
                </c:pt>
                <c:pt idx="44">
                  <c:v>56.918000000000006</c:v>
                </c:pt>
                <c:pt idx="45">
                  <c:v>25.327999999999999</c:v>
                </c:pt>
                <c:pt idx="46">
                  <c:v>64.207999999999998</c:v>
                </c:pt>
                <c:pt idx="47">
                  <c:v>100</c:v>
                </c:pt>
              </c:numCache>
            </c:numRef>
          </c:xVal>
          <c:yVal>
            <c:numRef>
              <c:f>'Sheet 1'!$Q$162:$Q$209</c:f>
              <c:numCache>
                <c:formatCode>General</c:formatCode>
                <c:ptCount val="48"/>
                <c:pt idx="0">
                  <c:v>2103.1</c:v>
                </c:pt>
                <c:pt idx="1">
                  <c:v>2543</c:v>
                </c:pt>
                <c:pt idx="2">
                  <c:v>1509.25</c:v>
                </c:pt>
                <c:pt idx="3">
                  <c:v>3666.4</c:v>
                </c:pt>
                <c:pt idx="5">
                  <c:v>2623.8</c:v>
                </c:pt>
                <c:pt idx="6">
                  <c:v>2695.75</c:v>
                </c:pt>
                <c:pt idx="7">
                  <c:v>2554.2249999999999</c:v>
                </c:pt>
                <c:pt idx="8">
                  <c:v>2256.2250000000004</c:v>
                </c:pt>
                <c:pt idx="10">
                  <c:v>1744.5</c:v>
                </c:pt>
                <c:pt idx="11">
                  <c:v>2660.45</c:v>
                </c:pt>
                <c:pt idx="12">
                  <c:v>2489.3333333333335</c:v>
                </c:pt>
                <c:pt idx="13">
                  <c:v>2142.6</c:v>
                </c:pt>
                <c:pt idx="14">
                  <c:v>3031.8666666666668</c:v>
                </c:pt>
                <c:pt idx="15">
                  <c:v>1749.7</c:v>
                </c:pt>
                <c:pt idx="16">
                  <c:v>1449.6333333333332</c:v>
                </c:pt>
                <c:pt idx="17">
                  <c:v>1587.5</c:v>
                </c:pt>
                <c:pt idx="18">
                  <c:v>1782.5</c:v>
                </c:pt>
                <c:pt idx="20">
                  <c:v>1601</c:v>
                </c:pt>
                <c:pt idx="21">
                  <c:v>1626</c:v>
                </c:pt>
                <c:pt idx="25">
                  <c:v>2945.8</c:v>
                </c:pt>
                <c:pt idx="26">
                  <c:v>1699</c:v>
                </c:pt>
                <c:pt idx="27">
                  <c:v>1748.9250000000002</c:v>
                </c:pt>
                <c:pt idx="28">
                  <c:v>2112.4</c:v>
                </c:pt>
                <c:pt idx="29">
                  <c:v>2466.3333333333335</c:v>
                </c:pt>
                <c:pt idx="30">
                  <c:v>2218</c:v>
                </c:pt>
                <c:pt idx="31">
                  <c:v>2043</c:v>
                </c:pt>
                <c:pt idx="32">
                  <c:v>2776.5749999999998</c:v>
                </c:pt>
                <c:pt idx="33">
                  <c:v>2245.1</c:v>
                </c:pt>
                <c:pt idx="34">
                  <c:v>2022.4</c:v>
                </c:pt>
                <c:pt idx="35">
                  <c:v>2017</c:v>
                </c:pt>
                <c:pt idx="36">
                  <c:v>3353.55</c:v>
                </c:pt>
                <c:pt idx="39">
                  <c:v>2033.2249999999999</c:v>
                </c:pt>
                <c:pt idx="40">
                  <c:v>3035.0250000000001</c:v>
                </c:pt>
                <c:pt idx="41">
                  <c:v>1489.6</c:v>
                </c:pt>
                <c:pt idx="42">
                  <c:v>1476.9</c:v>
                </c:pt>
                <c:pt idx="43">
                  <c:v>1878.6666666666667</c:v>
                </c:pt>
                <c:pt idx="44">
                  <c:v>1968.1</c:v>
                </c:pt>
                <c:pt idx="45">
                  <c:v>1667.9</c:v>
                </c:pt>
                <c:pt idx="46">
                  <c:v>2533.3333333333335</c:v>
                </c:pt>
                <c:pt idx="47">
                  <c:v>3100.4250000000002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1'!$B$162:$B$209</c15:f>
                <c15:dlblRangeCache>
                  <c:ptCount val="48"/>
                  <c:pt idx="0">
                    <c:v>Phillipines</c:v>
                  </c:pt>
                  <c:pt idx="1">
                    <c:v>India</c:v>
                  </c:pt>
                  <c:pt idx="2">
                    <c:v>Poland</c:v>
                  </c:pt>
                  <c:pt idx="3">
                    <c:v>Egypt</c:v>
                  </c:pt>
                  <c:pt idx="5">
                    <c:v>Thailand</c:v>
                  </c:pt>
                  <c:pt idx="6">
                    <c:v>Portugal</c:v>
                  </c:pt>
                  <c:pt idx="7">
                    <c:v>Mexico</c:v>
                  </c:pt>
                  <c:pt idx="8">
                    <c:v>Malaysia</c:v>
                  </c:pt>
                  <c:pt idx="10">
                    <c:v>Austria</c:v>
                  </c:pt>
                  <c:pt idx="11">
                    <c:v>Greece</c:v>
                  </c:pt>
                  <c:pt idx="12">
                    <c:v>Spain</c:v>
                  </c:pt>
                  <c:pt idx="13">
                    <c:v>Italy</c:v>
                  </c:pt>
                  <c:pt idx="14">
                    <c:v>Australia</c:v>
                  </c:pt>
                  <c:pt idx="15">
                    <c:v>France</c:v>
                  </c:pt>
                  <c:pt idx="16">
                    <c:v>Great Britain</c:v>
                  </c:pt>
                  <c:pt idx="17">
                    <c:v>Germany</c:v>
                  </c:pt>
                  <c:pt idx="18">
                    <c:v>Finland</c:v>
                  </c:pt>
                  <c:pt idx="20">
                    <c:v>Sweden</c:v>
                  </c:pt>
                  <c:pt idx="21">
                    <c:v>Denmark</c:v>
                  </c:pt>
                  <c:pt idx="25">
                    <c:v>Pakistan</c:v>
                  </c:pt>
                  <c:pt idx="26">
                    <c:v>Lithuania</c:v>
                  </c:pt>
                  <c:pt idx="27">
                    <c:v>Switzerland</c:v>
                  </c:pt>
                  <c:pt idx="28">
                    <c:v>Romania</c:v>
                  </c:pt>
                  <c:pt idx="29">
                    <c:v>Brazil</c:v>
                  </c:pt>
                  <c:pt idx="30">
                    <c:v>Turkey</c:v>
                  </c:pt>
                  <c:pt idx="31">
                    <c:v>Bulgaria</c:v>
                  </c:pt>
                  <c:pt idx="32">
                    <c:v>Iran</c:v>
                  </c:pt>
                  <c:pt idx="33">
                    <c:v>South Korea</c:v>
                  </c:pt>
                  <c:pt idx="34">
                    <c:v>Singapore</c:v>
                  </c:pt>
                  <c:pt idx="35">
                    <c:v>Ukraine</c:v>
                  </c:pt>
                  <c:pt idx="36">
                    <c:v>Israel</c:v>
                  </c:pt>
                  <c:pt idx="39">
                    <c:v>Canada</c:v>
                  </c:pt>
                  <c:pt idx="40">
                    <c:v>South Africa</c:v>
                  </c:pt>
                  <c:pt idx="41">
                    <c:v>Belgium</c:v>
                  </c:pt>
                  <c:pt idx="42">
                    <c:v>Netherlands</c:v>
                  </c:pt>
                  <c:pt idx="43">
                    <c:v>Japan</c:v>
                  </c:pt>
                  <c:pt idx="44">
                    <c:v>Russia</c:v>
                  </c:pt>
                  <c:pt idx="45">
                    <c:v>Czech republic</c:v>
                  </c:pt>
                  <c:pt idx="46">
                    <c:v>Chile</c:v>
                  </c:pt>
                  <c:pt idx="47">
                    <c:v>Morocco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5611-43EB-9C82-CE0F5DF5D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617184"/>
        <c:axId val="492618168"/>
      </c:scatterChart>
      <c:valAx>
        <c:axId val="49261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300" baseline="0"/>
                  <a:t>Debiased National Religiosity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618168"/>
        <c:crosses val="autoZero"/>
        <c:crossBetween val="midCat"/>
      </c:valAx>
      <c:valAx>
        <c:axId val="492618168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300"/>
                  <a:t>National</a:t>
                </a:r>
                <a:r>
                  <a:rPr lang="en-GB" sz="1300" baseline="0"/>
                  <a:t> Annual Sunshine Duration Hours</a:t>
                </a:r>
                <a:endParaRPr lang="en-GB" sz="13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617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500"/>
              <a:t>National Annual-Sunshine-Duration-Adjusted Solar</a:t>
            </a:r>
            <a:r>
              <a:rPr lang="en-GB" sz="1500" baseline="0"/>
              <a:t> Capacity / Population, versus National Religiosity. 40 nations.</a:t>
            </a:r>
            <a:endParaRPr lang="en-GB" sz="15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498699703821426E-2"/>
                  <c:y val="-8.0139372822299784E-2"/>
                </c:manualLayout>
              </c:layout>
              <c:tx>
                <c:rich>
                  <a:bodyPr/>
                  <a:lstStyle/>
                  <a:p>
                    <a:fld id="{3341BBD5-EDB9-46F6-AD1D-02E42545A79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086A-40DC-AEAB-C6DB0E8CC4B8}"/>
                </c:ext>
              </c:extLst>
            </c:dLbl>
            <c:dLbl>
              <c:idx val="1"/>
              <c:layout>
                <c:manualLayout>
                  <c:x val="-4.0257982373762997E-2"/>
                  <c:y val="-1.0452961672473868E-2"/>
                </c:manualLayout>
              </c:layout>
              <c:tx>
                <c:rich>
                  <a:bodyPr/>
                  <a:lstStyle/>
                  <a:p>
                    <a:fld id="{A5BC5D75-E398-4887-A855-148F62865C3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086A-40DC-AEAB-C6DB0E8CC4B8}"/>
                </c:ext>
              </c:extLst>
            </c:dLbl>
            <c:dLbl>
              <c:idx val="2"/>
              <c:layout>
                <c:manualLayout>
                  <c:x val="-2.4214494690457271E-2"/>
                  <c:y val="3.395909352794315E-2"/>
                </c:manualLayout>
              </c:layout>
              <c:tx>
                <c:rich>
                  <a:bodyPr/>
                  <a:lstStyle/>
                  <a:p>
                    <a:fld id="{80414A7A-20EA-49F8-8D1F-AE496F13EB2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086A-40DC-AEAB-C6DB0E8CC4B8}"/>
                </c:ext>
              </c:extLst>
            </c:dLbl>
            <c:dLbl>
              <c:idx val="3"/>
              <c:layout>
                <c:manualLayout>
                  <c:x val="-2.1473669002383875E-2"/>
                  <c:y val="1.8279651019232224E-2"/>
                </c:manualLayout>
              </c:layout>
              <c:tx>
                <c:rich>
                  <a:bodyPr/>
                  <a:lstStyle/>
                  <a:p>
                    <a:fld id="{A98A7AE9-AB8C-434F-9A34-F8DD79D1CEC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086A-40DC-AEAB-C6DB0E8CC4B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B-086A-40DC-AEAB-C6DB0E8CC4B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DAFE615-572F-4756-A2FE-43FF2F08049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086A-40DC-AEAB-C6DB0E8CC4B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E5E5F42-BE03-4EED-A490-31FA7BA09AA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086A-40DC-AEAB-C6DB0E8CC4B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C6DE3B7-1A24-4373-9C0B-96131490F21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086A-40DC-AEAB-C6DB0E8CC4B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78FC9F1-A1BF-48A7-B1D0-E75CC0F5376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086A-40DC-AEAB-C6DB0E8CC4B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086A-40DC-AEAB-C6DB0E8CC4B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8DEAA16-1310-404C-9275-FA0C816FC69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086A-40DC-AEAB-C6DB0E8CC4B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95BA986-3374-4569-BE69-32A9AB4C2C6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086A-40DC-AEAB-C6DB0E8CC4B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5A30DB4-1239-4A52-8276-2A4F96AEEC3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086A-40DC-AEAB-C6DB0E8CC4B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3759E26B-125F-4B07-92BB-B9F07579293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086A-40DC-AEAB-C6DB0E8CC4B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C8BA175-CAE3-4270-8045-6A563B854F0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86A-40DC-AEAB-C6DB0E8CC4B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1F3A716D-A98E-4A17-A40B-DA8C7F08FC4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086A-40DC-AEAB-C6DB0E8CC4B8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AB566657-615A-43A7-ACB8-F72C9B629E2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086A-40DC-AEAB-C6DB0E8CC4B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72930E61-5661-4B04-AB8B-6E912B29C32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086A-40DC-AEAB-C6DB0E8CC4B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CDE43F01-626F-4F79-AF89-B71A2A30451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086A-40DC-AEAB-C6DB0E8CC4B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086A-40DC-AEAB-C6DB0E8CC4B8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C069FB74-DE8F-4BC0-AB39-AF8CCB88683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086A-40DC-AEAB-C6DB0E8CC4B8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87BC8634-0697-4E0C-884A-6E83872146B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086A-40DC-AEAB-C6DB0E8CC4B8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086A-40DC-AEAB-C6DB0E8CC4B8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086A-40DC-AEAB-C6DB0E8CC4B8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086A-40DC-AEAB-C6DB0E8CC4B8}"/>
                </c:ext>
              </c:extLst>
            </c:dLbl>
            <c:dLbl>
              <c:idx val="25"/>
              <c:layout>
                <c:manualLayout>
                  <c:x val="-3.2110091743119268E-2"/>
                  <c:y val="-4.7038327526132406E-2"/>
                </c:manualLayout>
              </c:layout>
              <c:tx>
                <c:rich>
                  <a:bodyPr/>
                  <a:lstStyle/>
                  <a:p>
                    <a:fld id="{6DAC0EA1-94E9-466E-A256-AB3847761D9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086A-40DC-AEAB-C6DB0E8CC4B8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3CB798EE-7678-42CC-9C44-D6C62C70DDF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086A-40DC-AEAB-C6DB0E8CC4B8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A76F9524-9FEA-40BC-96B7-59659C5BF8E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086A-40DC-AEAB-C6DB0E8CC4B8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3E859C8A-9497-48FB-BFBD-BB1D774C34D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086A-40DC-AEAB-C6DB0E8CC4B8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9398B098-66F1-40ED-8370-2FDD5E980E4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86A-40DC-AEAB-C6DB0E8CC4B8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E01FC694-E756-4A38-9506-5C94524A73B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086A-40DC-AEAB-C6DB0E8CC4B8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FD13E7E7-94F6-4721-9C7E-B11EA277F4A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086A-40DC-AEAB-C6DB0E8CC4B8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EE722362-9324-478E-8742-B9430D73E5A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086A-40DC-AEAB-C6DB0E8CC4B8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DE6E6828-213A-4807-9F32-F5C07270C72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086A-40DC-AEAB-C6DB0E8CC4B8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7E95329E-EFD2-4152-99FB-F2FB8D46C4D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086A-40DC-AEAB-C6DB0E8CC4B8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6BEC6A76-FE70-4E4E-AA47-E4236C502C3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086A-40DC-AEAB-C6DB0E8CC4B8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C7EF1AE9-0416-44AC-9C38-5DCBD02F153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086A-40DC-AEAB-C6DB0E8CC4B8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086A-40DC-AEAB-C6DB0E8CC4B8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086A-40DC-AEAB-C6DB0E8CC4B8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C7AA3613-7CDC-4027-BA6B-BB8EF8EAEF1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086A-40DC-AEAB-C6DB0E8CC4B8}"/>
                </c:ext>
              </c:extLst>
            </c:dLbl>
            <c:dLbl>
              <c:idx val="40"/>
              <c:layout>
                <c:manualLayout>
                  <c:x val="-6.7029753417853759E-3"/>
                  <c:y val="-5.5551181102362325E-2"/>
                </c:manualLayout>
              </c:layout>
              <c:tx>
                <c:rich>
                  <a:bodyPr/>
                  <a:lstStyle/>
                  <a:p>
                    <a:fld id="{C60326F2-4D2E-4BD0-AD91-301AA00633D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086A-40DC-AEAB-C6DB0E8CC4B8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228891A0-DC90-4FD7-B911-DBF8DB0D1F5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086A-40DC-AEAB-C6DB0E8CC4B8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66A768A5-8190-4D1A-BCC0-363EF70BE06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086A-40DC-AEAB-C6DB0E8CC4B8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888E6491-B0EB-476A-A03B-6727648808A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086A-40DC-AEAB-C6DB0E8CC4B8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4B5F4C92-4BFA-4E80-8771-5B815BD7A2F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086A-40DC-AEAB-C6DB0E8CC4B8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BA4A57C9-2DF8-48CE-9234-CED6A4412A0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086A-40DC-AEAB-C6DB0E8CC4B8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60B78370-6657-43D9-8FE1-51BF53532E1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086A-40DC-AEAB-C6DB0E8CC4B8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5F711A3B-7383-45E7-80D4-9F84F55CE84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86A-40DC-AEAB-C6DB0E8CC4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backward val="3"/>
            <c:dispRSqr val="1"/>
            <c:dispEq val="1"/>
            <c:trendlineLbl>
              <c:layout>
                <c:manualLayout>
                  <c:x val="0.12310687509901393"/>
                  <c:y val="-0.3644833316290008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1'!$D$162:$D$209</c:f>
              <c:numCache>
                <c:formatCode>General</c:formatCode>
                <c:ptCount val="48"/>
                <c:pt idx="0">
                  <c:v>95.798000000000002</c:v>
                </c:pt>
                <c:pt idx="1">
                  <c:v>93.367999999999995</c:v>
                </c:pt>
                <c:pt idx="2">
                  <c:v>76.358000000000004</c:v>
                </c:pt>
                <c:pt idx="3">
                  <c:v>83.64800000000001</c:v>
                </c:pt>
                <c:pt idx="5">
                  <c:v>100</c:v>
                </c:pt>
                <c:pt idx="6">
                  <c:v>62.993000000000009</c:v>
                </c:pt>
                <c:pt idx="7">
                  <c:v>66.638000000000005</c:v>
                </c:pt>
                <c:pt idx="8">
                  <c:v>84.863</c:v>
                </c:pt>
                <c:pt idx="10">
                  <c:v>54.488</c:v>
                </c:pt>
                <c:pt idx="11">
                  <c:v>69.067999999999998</c:v>
                </c:pt>
                <c:pt idx="12">
                  <c:v>47.198</c:v>
                </c:pt>
                <c:pt idx="13">
                  <c:v>67.853000000000009</c:v>
                </c:pt>
                <c:pt idx="14">
                  <c:v>36.262999999999998</c:v>
                </c:pt>
                <c:pt idx="15">
                  <c:v>39.908000000000001</c:v>
                </c:pt>
                <c:pt idx="16">
                  <c:v>28.972999999999999</c:v>
                </c:pt>
                <c:pt idx="17">
                  <c:v>38.692999999999998</c:v>
                </c:pt>
                <c:pt idx="18">
                  <c:v>37.478000000000002</c:v>
                </c:pt>
                <c:pt idx="20">
                  <c:v>24.113</c:v>
                </c:pt>
                <c:pt idx="21">
                  <c:v>27.757999999999999</c:v>
                </c:pt>
                <c:pt idx="25">
                  <c:v>94.582999999999998</c:v>
                </c:pt>
                <c:pt idx="26">
                  <c:v>55.703000000000003</c:v>
                </c:pt>
                <c:pt idx="27">
                  <c:v>42.552999999999997</c:v>
                </c:pt>
                <c:pt idx="28">
                  <c:v>86.078000000000003</c:v>
                </c:pt>
                <c:pt idx="29">
                  <c:v>82.433000000000007</c:v>
                </c:pt>
                <c:pt idx="30">
                  <c:v>78.787999999999997</c:v>
                </c:pt>
                <c:pt idx="31">
                  <c:v>50.843000000000004</c:v>
                </c:pt>
                <c:pt idx="32">
                  <c:v>73.927999999999997</c:v>
                </c:pt>
                <c:pt idx="33">
                  <c:v>41.123000000000005</c:v>
                </c:pt>
                <c:pt idx="34">
                  <c:v>71.498000000000005</c:v>
                </c:pt>
                <c:pt idx="35">
                  <c:v>58.132999999999996</c:v>
                </c:pt>
                <c:pt idx="36">
                  <c:v>48.412999999999997</c:v>
                </c:pt>
                <c:pt idx="39">
                  <c:v>43.552999999999997</c:v>
                </c:pt>
                <c:pt idx="40">
                  <c:v>72.713000000000008</c:v>
                </c:pt>
                <c:pt idx="41">
                  <c:v>35.048000000000002</c:v>
                </c:pt>
                <c:pt idx="42">
                  <c:v>33.832999999999998</c:v>
                </c:pt>
                <c:pt idx="43">
                  <c:v>32.618000000000002</c:v>
                </c:pt>
                <c:pt idx="44">
                  <c:v>56.918000000000006</c:v>
                </c:pt>
                <c:pt idx="45">
                  <c:v>25.327999999999999</c:v>
                </c:pt>
                <c:pt idx="46">
                  <c:v>64.207999999999998</c:v>
                </c:pt>
                <c:pt idx="47">
                  <c:v>100</c:v>
                </c:pt>
              </c:numCache>
            </c:numRef>
          </c:xVal>
          <c:yVal>
            <c:numRef>
              <c:f>'Sheet 1'!$P$162:$P$209</c:f>
              <c:numCache>
                <c:formatCode>General</c:formatCode>
                <c:ptCount val="48"/>
                <c:pt idx="0">
                  <c:v>9.6090821197568399</c:v>
                </c:pt>
                <c:pt idx="1">
                  <c:v>13.041074263410088</c:v>
                </c:pt>
                <c:pt idx="2">
                  <c:v>15.446615360479864</c:v>
                </c:pt>
                <c:pt idx="3">
                  <c:v>2.2787266287221364</c:v>
                </c:pt>
                <c:pt idx="5">
                  <c:v>34.366177953389659</c:v>
                </c:pt>
                <c:pt idx="6">
                  <c:v>53.112247815238909</c:v>
                </c:pt>
                <c:pt idx="7">
                  <c:v>10.221908509847761</c:v>
                </c:pt>
                <c:pt idx="8">
                  <c:v>12.599617509982782</c:v>
                </c:pt>
                <c:pt idx="10">
                  <c:v>198.61182057188554</c:v>
                </c:pt>
                <c:pt idx="11">
                  <c:v>237.42913166318985</c:v>
                </c:pt>
                <c:pt idx="12">
                  <c:v>161.92307692307693</c:v>
                </c:pt>
                <c:pt idx="13">
                  <c:v>378.30794044841554</c:v>
                </c:pt>
                <c:pt idx="14">
                  <c:v>262.26578562585888</c:v>
                </c:pt>
                <c:pt idx="15">
                  <c:v>178.75145207079862</c:v>
                </c:pt>
                <c:pt idx="16">
                  <c:v>315.60690675333484</c:v>
                </c:pt>
                <c:pt idx="17">
                  <c:v>805.56104711254773</c:v>
                </c:pt>
                <c:pt idx="18">
                  <c:v>21.269734087013191</c:v>
                </c:pt>
                <c:pt idx="20">
                  <c:v>46.132690720664833</c:v>
                </c:pt>
                <c:pt idx="21">
                  <c:v>247.0645120244306</c:v>
                </c:pt>
                <c:pt idx="25">
                  <c:v>5.2729273684332334</c:v>
                </c:pt>
                <c:pt idx="26">
                  <c:v>40.938729818001356</c:v>
                </c:pt>
                <c:pt idx="27">
                  <c:v>315.5366357049362</c:v>
                </c:pt>
                <c:pt idx="28">
                  <c:v>84.352458937350534</c:v>
                </c:pt>
                <c:pt idx="29">
                  <c:v>6.3118388666911596</c:v>
                </c:pt>
                <c:pt idx="30">
                  <c:v>41.249821873897304</c:v>
                </c:pt>
                <c:pt idx="31">
                  <c:v>181.16334147562029</c:v>
                </c:pt>
                <c:pt idx="32">
                  <c:v>3.0881104851734134</c:v>
                </c:pt>
                <c:pt idx="33">
                  <c:v>128.32800162483181</c:v>
                </c:pt>
                <c:pt idx="34">
                  <c:v>40.608546106963836</c:v>
                </c:pt>
                <c:pt idx="35">
                  <c:v>30.840283221904429</c:v>
                </c:pt>
                <c:pt idx="36">
                  <c:v>87.59684772391843</c:v>
                </c:pt>
                <c:pt idx="39">
                  <c:v>94.482145392093543</c:v>
                </c:pt>
                <c:pt idx="40">
                  <c:v>29.54847727696389</c:v>
                </c:pt>
                <c:pt idx="41">
                  <c:v>540.14387364141078</c:v>
                </c:pt>
                <c:pt idx="42">
                  <c:v>300.63233708137147</c:v>
                </c:pt>
                <c:pt idx="43">
                  <c:v>516.1748359938565</c:v>
                </c:pt>
                <c:pt idx="44">
                  <c:v>2.4805897597888764</c:v>
                </c:pt>
                <c:pt idx="45">
                  <c:v>297.66219726374447</c:v>
                </c:pt>
                <c:pt idx="46">
                  <c:v>95.124910443648389</c:v>
                </c:pt>
                <c:pt idx="47">
                  <c:v>3.9165886711964681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1'!$B$162:$B$209</c15:f>
                <c15:dlblRangeCache>
                  <c:ptCount val="48"/>
                  <c:pt idx="0">
                    <c:v>Phillipines</c:v>
                  </c:pt>
                  <c:pt idx="1">
                    <c:v>India</c:v>
                  </c:pt>
                  <c:pt idx="2">
                    <c:v>Poland</c:v>
                  </c:pt>
                  <c:pt idx="3">
                    <c:v>Egypt</c:v>
                  </c:pt>
                  <c:pt idx="5">
                    <c:v>Thailand</c:v>
                  </c:pt>
                  <c:pt idx="6">
                    <c:v>Portugal</c:v>
                  </c:pt>
                  <c:pt idx="7">
                    <c:v>Mexico</c:v>
                  </c:pt>
                  <c:pt idx="8">
                    <c:v>Malaysia</c:v>
                  </c:pt>
                  <c:pt idx="10">
                    <c:v>Austria</c:v>
                  </c:pt>
                  <c:pt idx="11">
                    <c:v>Greece</c:v>
                  </c:pt>
                  <c:pt idx="12">
                    <c:v>Spain</c:v>
                  </c:pt>
                  <c:pt idx="13">
                    <c:v>Italy</c:v>
                  </c:pt>
                  <c:pt idx="14">
                    <c:v>Australia</c:v>
                  </c:pt>
                  <c:pt idx="15">
                    <c:v>France</c:v>
                  </c:pt>
                  <c:pt idx="16">
                    <c:v>Great Britain</c:v>
                  </c:pt>
                  <c:pt idx="17">
                    <c:v>Germany</c:v>
                  </c:pt>
                  <c:pt idx="18">
                    <c:v>Finland</c:v>
                  </c:pt>
                  <c:pt idx="20">
                    <c:v>Sweden</c:v>
                  </c:pt>
                  <c:pt idx="21">
                    <c:v>Denmark</c:v>
                  </c:pt>
                  <c:pt idx="25">
                    <c:v>Pakistan</c:v>
                  </c:pt>
                  <c:pt idx="26">
                    <c:v>Lithuania</c:v>
                  </c:pt>
                  <c:pt idx="27">
                    <c:v>Switzerland</c:v>
                  </c:pt>
                  <c:pt idx="28">
                    <c:v>Romania</c:v>
                  </c:pt>
                  <c:pt idx="29">
                    <c:v>Brazil</c:v>
                  </c:pt>
                  <c:pt idx="30">
                    <c:v>Turkey</c:v>
                  </c:pt>
                  <c:pt idx="31">
                    <c:v>Bulgaria</c:v>
                  </c:pt>
                  <c:pt idx="32">
                    <c:v>Iran</c:v>
                  </c:pt>
                  <c:pt idx="33">
                    <c:v>South Korea</c:v>
                  </c:pt>
                  <c:pt idx="34">
                    <c:v>Singapore</c:v>
                  </c:pt>
                  <c:pt idx="35">
                    <c:v>Ukraine</c:v>
                  </c:pt>
                  <c:pt idx="36">
                    <c:v>Israel</c:v>
                  </c:pt>
                  <c:pt idx="39">
                    <c:v>Canada</c:v>
                  </c:pt>
                  <c:pt idx="40">
                    <c:v>South Africa</c:v>
                  </c:pt>
                  <c:pt idx="41">
                    <c:v>Belgium</c:v>
                  </c:pt>
                  <c:pt idx="42">
                    <c:v>Netherlands</c:v>
                  </c:pt>
                  <c:pt idx="43">
                    <c:v>Japan</c:v>
                  </c:pt>
                  <c:pt idx="44">
                    <c:v>Russia</c:v>
                  </c:pt>
                  <c:pt idx="45">
                    <c:v>Czech republic</c:v>
                  </c:pt>
                  <c:pt idx="46">
                    <c:v>Chile</c:v>
                  </c:pt>
                  <c:pt idx="47">
                    <c:v>Morocco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086A-40DC-AEAB-C6DB0E8CC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261208"/>
        <c:axId val="441266456"/>
      </c:scatterChart>
      <c:valAx>
        <c:axId val="441261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300"/>
                  <a:t>Debaised National Religiosity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266456"/>
        <c:crosses val="autoZero"/>
        <c:crossBetween val="midCat"/>
      </c:valAx>
      <c:valAx>
        <c:axId val="441266456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300" b="0" i="0" u="none" strike="noStrike" baseline="0">
                    <a:effectLst/>
                  </a:rPr>
                  <a:t>National Annual-Sunshine-Duration-Adjusted Solar Capacity / Population</a:t>
                </a:r>
                <a:endParaRPr lang="en-GB" sz="13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261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500"/>
              <a:t>National Wind Capacity / Population, versus National</a:t>
            </a:r>
            <a:r>
              <a:rPr lang="en-GB" sz="1500" baseline="0"/>
              <a:t> </a:t>
            </a:r>
            <a:r>
              <a:rPr lang="en-GB" sz="1500"/>
              <a:t>Religiosity</a:t>
            </a:r>
            <a:r>
              <a:rPr lang="en-GB" sz="1500" baseline="0"/>
              <a:t>. For 40 nations.</a:t>
            </a:r>
            <a:endParaRPr lang="en-GB" sz="15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975301550832855E-3"/>
                  <c:y val="7.6452599388380322E-3"/>
                </c:manualLayout>
              </c:layout>
              <c:tx>
                <c:rich>
                  <a:bodyPr/>
                  <a:lstStyle/>
                  <a:p>
                    <a:fld id="{E549CE56-C237-4F53-B44E-7A727A6BD31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8983-4A90-B6C7-88DC027AFD3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1D8AD1A-33CA-4AF8-97C4-463EDF0A4F7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8983-4A90-B6C7-88DC027AFD3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F9E1003-02D0-409F-A047-1700E9B11CA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8983-4A90-B6C7-88DC027AFD3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7201F07-E9AC-4A5D-AB4F-9E6328D9B7D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8983-4A90-B6C7-88DC027AFD3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983-4A90-B6C7-88DC027AFD33}"/>
                </c:ext>
              </c:extLst>
            </c:dLbl>
            <c:dLbl>
              <c:idx val="5"/>
              <c:layout>
                <c:manualLayout>
                  <c:x val="-4.6242774566473991E-3"/>
                  <c:y val="-3.0959752321981426E-3"/>
                </c:manualLayout>
              </c:layout>
              <c:tx>
                <c:rich>
                  <a:bodyPr/>
                  <a:lstStyle/>
                  <a:p>
                    <a:fld id="{D4EE2BD0-F48F-49F5-A96C-AB57DBA059D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8983-4A90-B6C7-88DC027AFD3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9D04A96-80CD-429D-8CA3-E75D6D89EB9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983-4A90-B6C7-88DC027AFD3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8370E0C-B81D-4220-8708-A7289B827A8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8983-4A90-B6C7-88DC027AFD3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8983-4A90-B6C7-88DC027AFD3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8983-4A90-B6C7-88DC027AFD3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466D023-5FD9-42EC-B0DD-97D1960D88E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8983-4A90-B6C7-88DC027AFD3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79FD978-D17D-4A73-A3A3-E2ECE15EE76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8983-4A90-B6C7-88DC027AFD3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4A0C28F-A104-4754-9744-C4F169441BC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8983-4A90-B6C7-88DC027AFD3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A2A86F6C-A508-4413-B116-C3CFF5C3C5A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8983-4A90-B6C7-88DC027AFD3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3E1E36F2-CCAD-459A-A962-6B883613F30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983-4A90-B6C7-88DC027AFD3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FD4F9572-649D-41A9-AC6D-4F0CEAEACAA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8983-4A90-B6C7-88DC027AFD3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57B3B5C-8887-4D69-B4ED-35D64008F2A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8983-4A90-B6C7-88DC027AFD3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682DD72-3CDF-4A73-ABD0-FE8ECB10AC4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8983-4A90-B6C7-88DC027AFD3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B64348B0-61F9-4971-8581-F7EBC6B8B9D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8983-4A90-B6C7-88DC027AFD33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88BD2CF2-DAAF-4ABF-AE79-BC9BD6BA838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8983-4A90-B6C7-88DC027AFD33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ECE2FAE0-ADF5-4731-B84C-06351DA160B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983-4A90-B6C7-88DC027AFD33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FD8EA185-E426-47AF-BBBD-F595FD99679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8983-4A90-B6C7-88DC027AFD33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8983-4A90-B6C7-88DC027AFD33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8983-4A90-B6C7-88DC027AFD33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8983-4A90-B6C7-88DC027AFD33}"/>
                </c:ext>
              </c:extLst>
            </c:dLbl>
            <c:dLbl>
              <c:idx val="25"/>
              <c:layout>
                <c:manualLayout>
                  <c:x val="-2.7566519502981203E-2"/>
                  <c:y val="1.4694302918017488E-2"/>
                </c:manualLayout>
              </c:layout>
              <c:tx>
                <c:rich>
                  <a:bodyPr/>
                  <a:lstStyle/>
                  <a:p>
                    <a:fld id="{7D8F4CCB-D3DC-4F51-A9E3-223746A68D3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983-4A90-B6C7-88DC027AFD33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9DA8F839-2F7E-4CBA-8BF3-6C2D66AD0AF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8983-4A90-B6C7-88DC027AFD33}"/>
                </c:ext>
              </c:extLst>
            </c:dLbl>
            <c:dLbl>
              <c:idx val="27"/>
              <c:layout>
                <c:manualLayout>
                  <c:x val="-2.8286195439442902E-2"/>
                  <c:y val="1.0050340069720274E-2"/>
                </c:manualLayout>
              </c:layout>
              <c:tx>
                <c:rich>
                  <a:bodyPr/>
                  <a:lstStyle/>
                  <a:p>
                    <a:fld id="{D4942C43-0361-4105-9C62-EA574858B26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8983-4A90-B6C7-88DC027AFD33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F2BDB527-0338-42CD-AEC5-57B56A9C2FB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8983-4A90-B6C7-88DC027AFD33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2D16B284-D7D0-45AA-AB2C-1FA66ECE062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8983-4A90-B6C7-88DC027AFD33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6963E439-C08E-46EE-A15B-BB6D0EEFC87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8983-4A90-B6C7-88DC027AFD33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C5735DB5-C5A9-4EAF-A41C-4C695C44062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8983-4A90-B6C7-88DC027AFD33}"/>
                </c:ext>
              </c:extLst>
            </c:dLbl>
            <c:dLbl>
              <c:idx val="32"/>
              <c:layout>
                <c:manualLayout>
                  <c:x val="-5.7438253877082138E-3"/>
                  <c:y val="1.1027441532360175E-16"/>
                </c:manualLayout>
              </c:layout>
              <c:tx>
                <c:rich>
                  <a:bodyPr/>
                  <a:lstStyle/>
                  <a:p>
                    <a:fld id="{61E1B259-D40C-41A0-8471-DAF920B7F4B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8983-4A90-B6C7-88DC027AFD33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D96CC37A-8DBA-43D4-9724-1250987D4ED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8983-4A90-B6C7-88DC027AFD33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8983-4A90-B6C7-88DC027AFD33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006BBF2A-DE72-4B0A-B490-7D9C18757A6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983-4A90-B6C7-88DC027AFD33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712C6845-D211-423A-BD7D-02CF115A3B8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8983-4A90-B6C7-88DC027AFD33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9AA19A89-132D-4743-BB26-E8B6FC5D550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8983-4A90-B6C7-88DC027AFD33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D16A4918-7ADE-4157-97A6-23642E31BEB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8983-4A90-B6C7-88DC027AFD33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CA8EC19E-10C7-4D83-8333-EFE7E791B1E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8983-4A90-B6C7-88DC027AFD33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9418FAE5-6EA8-41D6-B1E5-B99DCB7997E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8983-4A90-B6C7-88DC027AFD33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066D351E-C5AF-4146-A2C7-2BF43C8B8D6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8983-4A90-B6C7-88DC027AFD33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FB8F2DB1-17E6-4EEC-80B6-893A915B055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8983-4A90-B6C7-88DC027AFD33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BC24DB6F-242D-4338-800B-543728EE70F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8983-4A90-B6C7-88DC027AFD33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D624CEFA-690C-44AB-9030-F52F18F871F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8983-4A90-B6C7-88DC027AFD33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99544455-56C5-4E6C-B1C5-E4ACD721D37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8983-4A90-B6C7-88DC027AFD33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03142BBC-4E58-47C3-BBD8-CEF3692DCC3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8983-4A90-B6C7-88DC027AFD33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790B4012-F659-4126-9E52-75AD6A63AE7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8983-4A90-B6C7-88DC027AFD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backward val="6"/>
            <c:dispRSqr val="1"/>
            <c:dispEq val="1"/>
            <c:trendlineLbl>
              <c:layout>
                <c:manualLayout>
                  <c:x val="0.1200786046322523"/>
                  <c:y val="-0.4910101237345331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1'!$D$80:$D$127</c:f>
              <c:numCache>
                <c:formatCode>General</c:formatCode>
                <c:ptCount val="48"/>
                <c:pt idx="0">
                  <c:v>95.798000000000002</c:v>
                </c:pt>
                <c:pt idx="1">
                  <c:v>93.367999999999995</c:v>
                </c:pt>
                <c:pt idx="2">
                  <c:v>76.358000000000004</c:v>
                </c:pt>
                <c:pt idx="3">
                  <c:v>83.64800000000001</c:v>
                </c:pt>
                <c:pt idx="5">
                  <c:v>100</c:v>
                </c:pt>
                <c:pt idx="6">
                  <c:v>62.993000000000009</c:v>
                </c:pt>
                <c:pt idx="7">
                  <c:v>66.638000000000005</c:v>
                </c:pt>
                <c:pt idx="10">
                  <c:v>54.488</c:v>
                </c:pt>
                <c:pt idx="11">
                  <c:v>69.067999999999998</c:v>
                </c:pt>
                <c:pt idx="12">
                  <c:v>47.198</c:v>
                </c:pt>
                <c:pt idx="13">
                  <c:v>67.853000000000009</c:v>
                </c:pt>
                <c:pt idx="14">
                  <c:v>36.262999999999998</c:v>
                </c:pt>
                <c:pt idx="15">
                  <c:v>39.908000000000001</c:v>
                </c:pt>
                <c:pt idx="16">
                  <c:v>28.972999999999999</c:v>
                </c:pt>
                <c:pt idx="17">
                  <c:v>38.692999999999998</c:v>
                </c:pt>
                <c:pt idx="18">
                  <c:v>37.478000000000002</c:v>
                </c:pt>
                <c:pt idx="20">
                  <c:v>24.113</c:v>
                </c:pt>
                <c:pt idx="21">
                  <c:v>27.757999999999999</c:v>
                </c:pt>
                <c:pt idx="25">
                  <c:v>94.582999999999998</c:v>
                </c:pt>
                <c:pt idx="26">
                  <c:v>55.703000000000003</c:v>
                </c:pt>
                <c:pt idx="27">
                  <c:v>87.293000000000006</c:v>
                </c:pt>
                <c:pt idx="28">
                  <c:v>86.078000000000003</c:v>
                </c:pt>
                <c:pt idx="29">
                  <c:v>82.433000000000007</c:v>
                </c:pt>
                <c:pt idx="30">
                  <c:v>78.787999999999997</c:v>
                </c:pt>
                <c:pt idx="31">
                  <c:v>50.843000000000004</c:v>
                </c:pt>
                <c:pt idx="32">
                  <c:v>73.927999999999997</c:v>
                </c:pt>
                <c:pt idx="33">
                  <c:v>41.123000000000005</c:v>
                </c:pt>
                <c:pt idx="35">
                  <c:v>58.132999999999996</c:v>
                </c:pt>
                <c:pt idx="36">
                  <c:v>53.273000000000003</c:v>
                </c:pt>
                <c:pt idx="37">
                  <c:v>45.983000000000004</c:v>
                </c:pt>
                <c:pt idx="38">
                  <c:v>75.143000000000001</c:v>
                </c:pt>
                <c:pt idx="39">
                  <c:v>43.552999999999997</c:v>
                </c:pt>
                <c:pt idx="40">
                  <c:v>72.713000000000008</c:v>
                </c:pt>
                <c:pt idx="41">
                  <c:v>35.048000000000002</c:v>
                </c:pt>
                <c:pt idx="42">
                  <c:v>33.832999999999998</c:v>
                </c:pt>
                <c:pt idx="43">
                  <c:v>32.618000000000002</c:v>
                </c:pt>
                <c:pt idx="44">
                  <c:v>26.542999999999999</c:v>
                </c:pt>
                <c:pt idx="45">
                  <c:v>25.327999999999999</c:v>
                </c:pt>
                <c:pt idx="46">
                  <c:v>64.207999999999998</c:v>
                </c:pt>
                <c:pt idx="47">
                  <c:v>100</c:v>
                </c:pt>
              </c:numCache>
            </c:numRef>
          </c:xVal>
          <c:yVal>
            <c:numRef>
              <c:f>'Sheet 1'!$J$80:$J$127</c:f>
              <c:numCache>
                <c:formatCode>0.00</c:formatCode>
                <c:ptCount val="48"/>
                <c:pt idx="0">
                  <c:v>3.8818181818181818</c:v>
                </c:pt>
                <c:pt idx="1">
                  <c:v>24.629347826086956</c:v>
                </c:pt>
                <c:pt idx="2">
                  <c:v>162.1825396825397</c:v>
                </c:pt>
                <c:pt idx="3">
                  <c:v>9.6911764705882355</c:v>
                </c:pt>
                <c:pt idx="5">
                  <c:v>10.21489971346705</c:v>
                </c:pt>
                <c:pt idx="6">
                  <c:v>524.31372549019613</c:v>
                </c:pt>
                <c:pt idx="7">
                  <c:v>34.651162790697676</c:v>
                </c:pt>
                <c:pt idx="10">
                  <c:v>326.27777777777777</c:v>
                </c:pt>
                <c:pt idx="11">
                  <c:v>250.86538461538461</c:v>
                </c:pt>
                <c:pt idx="12">
                  <c:v>498.5470085470086</c:v>
                </c:pt>
                <c:pt idx="13">
                  <c:v>160.63636363636363</c:v>
                </c:pt>
                <c:pt idx="14">
                  <c:v>194.49019607843138</c:v>
                </c:pt>
                <c:pt idx="15">
                  <c:v>222.57274119448698</c:v>
                </c:pt>
                <c:pt idx="16">
                  <c:v>293.38733431516937</c:v>
                </c:pt>
                <c:pt idx="17">
                  <c:v>688.80071599045345</c:v>
                </c:pt>
                <c:pt idx="18">
                  <c:v>377.63636363636363</c:v>
                </c:pt>
                <c:pt idx="20">
                  <c:v>697.9207920792079</c:v>
                </c:pt>
                <c:pt idx="21">
                  <c:v>968.44827586206895</c:v>
                </c:pt>
                <c:pt idx="25">
                  <c:v>4.4819004524886878</c:v>
                </c:pt>
                <c:pt idx="26">
                  <c:v>171.3235294117647</c:v>
                </c:pt>
                <c:pt idx="27">
                  <c:v>1.7605633802816902</c:v>
                </c:pt>
                <c:pt idx="28">
                  <c:v>157.76041666666669</c:v>
                </c:pt>
                <c:pt idx="29">
                  <c:v>64.483568075117375</c:v>
                </c:pt>
                <c:pt idx="30">
                  <c:v>82.354685646500599</c:v>
                </c:pt>
                <c:pt idx="31">
                  <c:v>99.42446043165468</c:v>
                </c:pt>
                <c:pt idx="32">
                  <c:v>2.8154761904761907</c:v>
                </c:pt>
                <c:pt idx="33">
                  <c:v>23.762183235867447</c:v>
                </c:pt>
                <c:pt idx="35">
                  <c:v>12.883295194508008</c:v>
                </c:pt>
                <c:pt idx="36">
                  <c:v>677.22672064777328</c:v>
                </c:pt>
                <c:pt idx="37">
                  <c:v>34.920634920634924</c:v>
                </c:pt>
                <c:pt idx="38">
                  <c:v>29.533898305084744</c:v>
                </c:pt>
                <c:pt idx="39">
                  <c:v>340.21220159151193</c:v>
                </c:pt>
                <c:pt idx="40">
                  <c:v>35.236087689713322</c:v>
                </c:pt>
                <c:pt idx="41">
                  <c:v>267.37068965517244</c:v>
                </c:pt>
                <c:pt idx="42">
                  <c:v>257.66081871345028</c:v>
                </c:pt>
                <c:pt idx="43">
                  <c:v>28.019841269841269</c:v>
                </c:pt>
                <c:pt idx="44">
                  <c:v>233.08270676691728</c:v>
                </c:pt>
                <c:pt idx="45">
                  <c:v>29.205607476635517</c:v>
                </c:pt>
                <c:pt idx="46">
                  <c:v>82.748691099476432</c:v>
                </c:pt>
                <c:pt idx="47">
                  <c:v>27.018970189701896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1'!$B$80:$B$127</c15:f>
                <c15:dlblRangeCache>
                  <c:ptCount val="48"/>
                  <c:pt idx="0">
                    <c:v>Phillipines</c:v>
                  </c:pt>
                  <c:pt idx="1">
                    <c:v>India</c:v>
                  </c:pt>
                  <c:pt idx="2">
                    <c:v>Poland</c:v>
                  </c:pt>
                  <c:pt idx="3">
                    <c:v>Egypt</c:v>
                  </c:pt>
                  <c:pt idx="5">
                    <c:v>Thailand</c:v>
                  </c:pt>
                  <c:pt idx="6">
                    <c:v>Portugal</c:v>
                  </c:pt>
                  <c:pt idx="7">
                    <c:v>Mexico</c:v>
                  </c:pt>
                  <c:pt idx="10">
                    <c:v>Austria</c:v>
                  </c:pt>
                  <c:pt idx="11">
                    <c:v>Greece</c:v>
                  </c:pt>
                  <c:pt idx="12">
                    <c:v>Spain</c:v>
                  </c:pt>
                  <c:pt idx="13">
                    <c:v>Italy</c:v>
                  </c:pt>
                  <c:pt idx="14">
                    <c:v>Australia</c:v>
                  </c:pt>
                  <c:pt idx="15">
                    <c:v>France</c:v>
                  </c:pt>
                  <c:pt idx="16">
                    <c:v>Great Britain</c:v>
                  </c:pt>
                  <c:pt idx="17">
                    <c:v>Germany</c:v>
                  </c:pt>
                  <c:pt idx="18">
                    <c:v>Finland</c:v>
                  </c:pt>
                  <c:pt idx="20">
                    <c:v>Sweden</c:v>
                  </c:pt>
                  <c:pt idx="21">
                    <c:v>Denmark</c:v>
                  </c:pt>
                  <c:pt idx="25">
                    <c:v>Pakistan</c:v>
                  </c:pt>
                  <c:pt idx="26">
                    <c:v>Lithuania</c:v>
                  </c:pt>
                  <c:pt idx="27">
                    <c:v>Venezuela</c:v>
                  </c:pt>
                  <c:pt idx="28">
                    <c:v>Romania</c:v>
                  </c:pt>
                  <c:pt idx="29">
                    <c:v>Brazil</c:v>
                  </c:pt>
                  <c:pt idx="30">
                    <c:v>Turkey</c:v>
                  </c:pt>
                  <c:pt idx="31">
                    <c:v>Bulgaria</c:v>
                  </c:pt>
                  <c:pt idx="32">
                    <c:v>Iran</c:v>
                  </c:pt>
                  <c:pt idx="33">
                    <c:v>South Korea</c:v>
                  </c:pt>
                  <c:pt idx="35">
                    <c:v>Ukraine</c:v>
                  </c:pt>
                  <c:pt idx="36">
                    <c:v>Ireland</c:v>
                  </c:pt>
                  <c:pt idx="37">
                    <c:v>Latvia</c:v>
                  </c:pt>
                  <c:pt idx="38">
                    <c:v>Tunisia</c:v>
                  </c:pt>
                  <c:pt idx="39">
                    <c:v>Canada</c:v>
                  </c:pt>
                  <c:pt idx="40">
                    <c:v>South Africa</c:v>
                  </c:pt>
                  <c:pt idx="41">
                    <c:v>Belgium</c:v>
                  </c:pt>
                  <c:pt idx="42">
                    <c:v>Netherlands</c:v>
                  </c:pt>
                  <c:pt idx="43">
                    <c:v>Japan</c:v>
                  </c:pt>
                  <c:pt idx="44">
                    <c:v>Estonia</c:v>
                  </c:pt>
                  <c:pt idx="45">
                    <c:v>Czech republic</c:v>
                  </c:pt>
                  <c:pt idx="46">
                    <c:v>Chile</c:v>
                  </c:pt>
                  <c:pt idx="47">
                    <c:v>Morocco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8983-4A90-B6C7-88DC027AF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430456"/>
        <c:axId val="482424552"/>
      </c:scatterChart>
      <c:valAx>
        <c:axId val="482430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300"/>
                  <a:t>Debiased</a:t>
                </a:r>
                <a:r>
                  <a:rPr lang="en-GB" sz="1300" baseline="0"/>
                  <a:t> National Religiosity</a:t>
                </a:r>
                <a:endParaRPr lang="en-GB" sz="13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24552"/>
        <c:crosses val="autoZero"/>
        <c:crossBetween val="midCat"/>
      </c:valAx>
      <c:valAx>
        <c:axId val="482424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300"/>
                  <a:t>National</a:t>
                </a:r>
                <a:r>
                  <a:rPr lang="en-GB" sz="1300" baseline="0"/>
                  <a:t> Wind Capacity (MW) / Population</a:t>
                </a:r>
                <a:endParaRPr lang="en-GB" sz="13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30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National GDP-per-Capita, versus National Religiosity. For</a:t>
            </a:r>
            <a:r>
              <a:rPr lang="en-GB" baseline="0"/>
              <a:t> 40 Nations (that deploy Wind Power).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1363659160439337E-2"/>
                  <c:y val="-1.1258481870833012E-2"/>
                </c:manualLayout>
              </c:layout>
              <c:tx>
                <c:rich>
                  <a:bodyPr/>
                  <a:lstStyle/>
                  <a:p>
                    <a:fld id="{07ECBFBB-5096-493D-9565-EC4604C6FB9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114F-4549-892B-A94E58AC81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7B01B11-C34D-44B3-A9DB-E3F5069D24E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114F-4549-892B-A94E58AC811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9F6E9C3-0F61-448E-A463-A0E984B50C6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114F-4549-892B-A94E58AC811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307A6B1-7177-4749-B938-C14023233A6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14F-4549-892B-A94E58AC811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114F-4549-892B-A94E58AC811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D378710-AD6A-4D8C-937F-E2CC1AEB5B6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114F-4549-892B-A94E58AC811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FF899D9-9171-4805-A0D0-EB164388FA9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114F-4549-892B-A94E58AC811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DF19503-3213-48A0-8102-0D1AA2A0FB3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114F-4549-892B-A94E58AC811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114F-4549-892B-A94E58AC811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114F-4549-892B-A94E58AC811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966BE58-6D04-4846-9846-DF41EFF892B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114F-4549-892B-A94E58AC811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C2988BA-66FB-4805-901E-63AA8776BAC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114F-4549-892B-A94E58AC811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A88C462-9A3D-44F9-9418-CBA0B831E91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114F-4549-892B-A94E58AC811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8311F4D5-3512-4F8B-8BB7-F653EABAFC8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114F-4549-892B-A94E58AC811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F71E2171-50B8-4C2E-820D-8C07DAFD9EB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114F-4549-892B-A94E58AC811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515752BF-011A-4C2E-A7D7-0F2F04C5CAE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114F-4549-892B-A94E58AC811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CE6C554-45C8-4A77-B154-5F1D2C4DB4F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114F-4549-892B-A94E58AC811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F93D614-034E-47DF-9446-60A18922E4A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114F-4549-892B-A94E58AC8112}"/>
                </c:ext>
              </c:extLst>
            </c:dLbl>
            <c:dLbl>
              <c:idx val="18"/>
              <c:layout>
                <c:manualLayout>
                  <c:x val="-2.3025500503809387E-2"/>
                  <c:y val="-1.1258481870833012E-2"/>
                </c:manualLayout>
              </c:layout>
              <c:tx>
                <c:rich>
                  <a:bodyPr/>
                  <a:lstStyle/>
                  <a:p>
                    <a:fld id="{EF59E598-08E7-4D01-BE90-253318A4F35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114F-4549-892B-A94E58AC811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114F-4549-892B-A94E58AC811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B0B1529C-5A91-4C28-A3DE-C6DBC5FCD7C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114F-4549-892B-A94E58AC811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68A4B75A-D796-4F9E-8F9E-0D41CBE1B10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114F-4549-892B-A94E58AC811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114F-4549-892B-A94E58AC811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114F-4549-892B-A94E58AC811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114F-4549-892B-A94E58AC8112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EAFF07AE-0C5B-4FE1-B7D5-632C7251CD6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114F-4549-892B-A94E58AC8112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0BFF1A65-6C06-4A49-9B86-086BBD8038A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114F-4549-892B-A94E58AC8112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51EA510E-7696-4FB5-BDDC-6261F8834A6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14F-4549-892B-A94E58AC8112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6D381F5E-7E0A-455C-88B5-2CA4D712CE8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14F-4549-892B-A94E58AC8112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30E23830-67C2-47F1-8B13-4D1039F0634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114F-4549-892B-A94E58AC8112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2B6A7DA8-ED71-4434-9EF4-5BADDDF9C83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114F-4549-892B-A94E58AC8112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EDB25B35-5758-4E28-8DCC-C1B41B194CB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114F-4549-892B-A94E58AC8112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AE9F2EDE-9CDF-416B-813E-D6A31D95A29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114F-4549-892B-A94E58AC8112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4792C0C0-9D59-4415-8543-9887469711E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114F-4549-892B-A94E58AC8112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114F-4549-892B-A94E58AC8112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27DD9417-B858-404C-A740-740697C0CBC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114F-4549-892B-A94E58AC8112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66F0DFAA-A6C2-4A2A-AD27-58325D274DF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114F-4549-892B-A94E58AC8112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20D50FFE-A551-44F4-99CF-4DE714C730C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114F-4549-892B-A94E58AC8112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D0677298-4861-4A71-A664-73EACFFDFC2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114F-4549-892B-A94E58AC8112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1AFF95C8-2833-4376-BFC0-0DAAEAEF5E2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114F-4549-892B-A94E58AC8112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AA87A952-D743-479F-AF3D-AAFB1A06C76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114F-4549-892B-A94E58AC8112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FD3CDB93-3322-44D5-97F4-95DADE93BFA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114F-4549-892B-A94E58AC8112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DB22BBD4-8704-46F6-BC3F-CFE3335D773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114F-4549-892B-A94E58AC8112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E31D51E2-D8B7-403A-A5B8-09EDF8DF6A0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114F-4549-892B-A94E58AC8112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B3D62FF3-9AE4-4532-81A5-1388426FD46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114F-4549-892B-A94E58AC8112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B9853287-0D1A-4A0D-BF7D-894D0608DA6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114F-4549-892B-A94E58AC8112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A0355BB2-6A28-4741-9482-A2E313CE035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114F-4549-892B-A94E58AC8112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994C6A42-5669-4A4E-8C23-F035C81F366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1-114F-4549-892B-A94E58AC81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040673898960776"/>
                  <c:y val="-0.45592738407699035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R² = 0.5937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1'!$D$80:$D$127</c:f>
              <c:numCache>
                <c:formatCode>General</c:formatCode>
                <c:ptCount val="48"/>
                <c:pt idx="0">
                  <c:v>95.798000000000002</c:v>
                </c:pt>
                <c:pt idx="1">
                  <c:v>93.367999999999995</c:v>
                </c:pt>
                <c:pt idx="2">
                  <c:v>76.358000000000004</c:v>
                </c:pt>
                <c:pt idx="3">
                  <c:v>83.64800000000001</c:v>
                </c:pt>
                <c:pt idx="5">
                  <c:v>100</c:v>
                </c:pt>
                <c:pt idx="6">
                  <c:v>62.993000000000009</c:v>
                </c:pt>
                <c:pt idx="7">
                  <c:v>66.638000000000005</c:v>
                </c:pt>
                <c:pt idx="10">
                  <c:v>54.488</c:v>
                </c:pt>
                <c:pt idx="11">
                  <c:v>69.067999999999998</c:v>
                </c:pt>
                <c:pt idx="12">
                  <c:v>47.198</c:v>
                </c:pt>
                <c:pt idx="13">
                  <c:v>67.853000000000009</c:v>
                </c:pt>
                <c:pt idx="14">
                  <c:v>36.262999999999998</c:v>
                </c:pt>
                <c:pt idx="15">
                  <c:v>39.908000000000001</c:v>
                </c:pt>
                <c:pt idx="16">
                  <c:v>28.972999999999999</c:v>
                </c:pt>
                <c:pt idx="17">
                  <c:v>38.692999999999998</c:v>
                </c:pt>
                <c:pt idx="18">
                  <c:v>37.478000000000002</c:v>
                </c:pt>
                <c:pt idx="20">
                  <c:v>24.113</c:v>
                </c:pt>
                <c:pt idx="21">
                  <c:v>27.757999999999999</c:v>
                </c:pt>
                <c:pt idx="25">
                  <c:v>94.582999999999998</c:v>
                </c:pt>
                <c:pt idx="26">
                  <c:v>55.703000000000003</c:v>
                </c:pt>
                <c:pt idx="27">
                  <c:v>87.293000000000006</c:v>
                </c:pt>
                <c:pt idx="28">
                  <c:v>86.078000000000003</c:v>
                </c:pt>
                <c:pt idx="29">
                  <c:v>82.433000000000007</c:v>
                </c:pt>
                <c:pt idx="30">
                  <c:v>78.787999999999997</c:v>
                </c:pt>
                <c:pt idx="31">
                  <c:v>50.843000000000004</c:v>
                </c:pt>
                <c:pt idx="32">
                  <c:v>73.927999999999997</c:v>
                </c:pt>
                <c:pt idx="33">
                  <c:v>41.123000000000005</c:v>
                </c:pt>
                <c:pt idx="35">
                  <c:v>58.132999999999996</c:v>
                </c:pt>
                <c:pt idx="36">
                  <c:v>53.273000000000003</c:v>
                </c:pt>
                <c:pt idx="37">
                  <c:v>45.983000000000004</c:v>
                </c:pt>
                <c:pt idx="38">
                  <c:v>75.143000000000001</c:v>
                </c:pt>
                <c:pt idx="39">
                  <c:v>43.552999999999997</c:v>
                </c:pt>
                <c:pt idx="40">
                  <c:v>72.713000000000008</c:v>
                </c:pt>
                <c:pt idx="41">
                  <c:v>35.048000000000002</c:v>
                </c:pt>
                <c:pt idx="42">
                  <c:v>33.832999999999998</c:v>
                </c:pt>
                <c:pt idx="43">
                  <c:v>32.618000000000002</c:v>
                </c:pt>
                <c:pt idx="44">
                  <c:v>26.542999999999999</c:v>
                </c:pt>
                <c:pt idx="45">
                  <c:v>25.327999999999999</c:v>
                </c:pt>
                <c:pt idx="46">
                  <c:v>64.207999999999998</c:v>
                </c:pt>
                <c:pt idx="47">
                  <c:v>100</c:v>
                </c:pt>
              </c:numCache>
            </c:numRef>
          </c:xVal>
          <c:yVal>
            <c:numRef>
              <c:f>'Sheet 1'!$O$80:$O$127</c:f>
              <c:numCache>
                <c:formatCode>General</c:formatCode>
                <c:ptCount val="48"/>
                <c:pt idx="0">
                  <c:v>8893</c:v>
                </c:pt>
                <c:pt idx="1">
                  <c:v>7784</c:v>
                </c:pt>
                <c:pt idx="2">
                  <c:v>31647</c:v>
                </c:pt>
                <c:pt idx="3">
                  <c:v>13330</c:v>
                </c:pt>
                <c:pt idx="5">
                  <c:v>19126</c:v>
                </c:pt>
                <c:pt idx="6">
                  <c:v>32023</c:v>
                </c:pt>
                <c:pt idx="7">
                  <c:v>20645</c:v>
                </c:pt>
                <c:pt idx="10">
                  <c:v>52224</c:v>
                </c:pt>
                <c:pt idx="11">
                  <c:v>29111</c:v>
                </c:pt>
                <c:pt idx="12">
                  <c:v>40371</c:v>
                </c:pt>
                <c:pt idx="13">
                  <c:v>39472</c:v>
                </c:pt>
                <c:pt idx="14">
                  <c:v>52362</c:v>
                </c:pt>
                <c:pt idx="15">
                  <c:v>45601</c:v>
                </c:pt>
                <c:pt idx="16">
                  <c:v>45642</c:v>
                </c:pt>
                <c:pt idx="17">
                  <c:v>52896</c:v>
                </c:pt>
                <c:pt idx="18">
                  <c:v>46559</c:v>
                </c:pt>
                <c:pt idx="20">
                  <c:v>52718</c:v>
                </c:pt>
                <c:pt idx="21">
                  <c:v>51840</c:v>
                </c:pt>
                <c:pt idx="25">
                  <c:v>5677</c:v>
                </c:pt>
                <c:pt idx="26">
                  <c:v>34829</c:v>
                </c:pt>
                <c:pt idx="27">
                  <c:v>12400</c:v>
                </c:pt>
                <c:pt idx="28">
                  <c:v>26176</c:v>
                </c:pt>
                <c:pt idx="29">
                  <c:v>16111</c:v>
                </c:pt>
                <c:pt idx="30">
                  <c:v>28270</c:v>
                </c:pt>
                <c:pt idx="31">
                  <c:v>23207</c:v>
                </c:pt>
                <c:pt idx="32">
                  <c:v>20069</c:v>
                </c:pt>
                <c:pt idx="33">
                  <c:v>41415</c:v>
                </c:pt>
                <c:pt idx="35">
                  <c:v>9125</c:v>
                </c:pt>
                <c:pt idx="36">
                  <c:v>77669</c:v>
                </c:pt>
                <c:pt idx="37">
                  <c:v>29488</c:v>
                </c:pt>
                <c:pt idx="38">
                  <c:v>12463</c:v>
                </c:pt>
                <c:pt idx="39">
                  <c:v>49935</c:v>
                </c:pt>
                <c:pt idx="40">
                  <c:v>13840</c:v>
                </c:pt>
                <c:pt idx="41">
                  <c:v>48258</c:v>
                </c:pt>
                <c:pt idx="42">
                  <c:v>56570</c:v>
                </c:pt>
                <c:pt idx="43">
                  <c:v>44549</c:v>
                </c:pt>
                <c:pt idx="44">
                  <c:v>33553</c:v>
                </c:pt>
                <c:pt idx="45">
                  <c:v>37423</c:v>
                </c:pt>
                <c:pt idx="46">
                  <c:v>25978</c:v>
                </c:pt>
                <c:pt idx="47">
                  <c:v>8936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1'!$B$80:$B$127</c15:f>
                <c15:dlblRangeCache>
                  <c:ptCount val="48"/>
                  <c:pt idx="0">
                    <c:v>Phillipines</c:v>
                  </c:pt>
                  <c:pt idx="1">
                    <c:v>India</c:v>
                  </c:pt>
                  <c:pt idx="2">
                    <c:v>Poland</c:v>
                  </c:pt>
                  <c:pt idx="3">
                    <c:v>Egypt</c:v>
                  </c:pt>
                  <c:pt idx="5">
                    <c:v>Thailand</c:v>
                  </c:pt>
                  <c:pt idx="6">
                    <c:v>Portugal</c:v>
                  </c:pt>
                  <c:pt idx="7">
                    <c:v>Mexico</c:v>
                  </c:pt>
                  <c:pt idx="10">
                    <c:v>Austria</c:v>
                  </c:pt>
                  <c:pt idx="11">
                    <c:v>Greece</c:v>
                  </c:pt>
                  <c:pt idx="12">
                    <c:v>Spain</c:v>
                  </c:pt>
                  <c:pt idx="13">
                    <c:v>Italy</c:v>
                  </c:pt>
                  <c:pt idx="14">
                    <c:v>Australia</c:v>
                  </c:pt>
                  <c:pt idx="15">
                    <c:v>France</c:v>
                  </c:pt>
                  <c:pt idx="16">
                    <c:v>Great Britain</c:v>
                  </c:pt>
                  <c:pt idx="17">
                    <c:v>Germany</c:v>
                  </c:pt>
                  <c:pt idx="18">
                    <c:v>Finland</c:v>
                  </c:pt>
                  <c:pt idx="20">
                    <c:v>Sweden</c:v>
                  </c:pt>
                  <c:pt idx="21">
                    <c:v>Denmark</c:v>
                  </c:pt>
                  <c:pt idx="25">
                    <c:v>Pakistan</c:v>
                  </c:pt>
                  <c:pt idx="26">
                    <c:v>Lithuania</c:v>
                  </c:pt>
                  <c:pt idx="27">
                    <c:v>Venezuela</c:v>
                  </c:pt>
                  <c:pt idx="28">
                    <c:v>Romania</c:v>
                  </c:pt>
                  <c:pt idx="29">
                    <c:v>Brazil</c:v>
                  </c:pt>
                  <c:pt idx="30">
                    <c:v>Turkey</c:v>
                  </c:pt>
                  <c:pt idx="31">
                    <c:v>Bulgaria</c:v>
                  </c:pt>
                  <c:pt idx="32">
                    <c:v>Iran</c:v>
                  </c:pt>
                  <c:pt idx="33">
                    <c:v>South Korea</c:v>
                  </c:pt>
                  <c:pt idx="35">
                    <c:v>Ukraine</c:v>
                  </c:pt>
                  <c:pt idx="36">
                    <c:v>Ireland</c:v>
                  </c:pt>
                  <c:pt idx="37">
                    <c:v>Latvia</c:v>
                  </c:pt>
                  <c:pt idx="38">
                    <c:v>Tunisia</c:v>
                  </c:pt>
                  <c:pt idx="39">
                    <c:v>Canada</c:v>
                  </c:pt>
                  <c:pt idx="40">
                    <c:v>South Africa</c:v>
                  </c:pt>
                  <c:pt idx="41">
                    <c:v>Belgium</c:v>
                  </c:pt>
                  <c:pt idx="42">
                    <c:v>Netherlands</c:v>
                  </c:pt>
                  <c:pt idx="43">
                    <c:v>Japan</c:v>
                  </c:pt>
                  <c:pt idx="44">
                    <c:v>Estonia</c:v>
                  </c:pt>
                  <c:pt idx="45">
                    <c:v>Czech republic</c:v>
                  </c:pt>
                  <c:pt idx="46">
                    <c:v>Chile</c:v>
                  </c:pt>
                  <c:pt idx="47">
                    <c:v>Morocco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114F-4549-892B-A94E58AC8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03760"/>
        <c:axId val="491407368"/>
      </c:scatterChart>
      <c:valAx>
        <c:axId val="491403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300"/>
                  <a:t>Debiased National Religisoty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07368"/>
        <c:crosses val="autoZero"/>
        <c:crossBetween val="midCat"/>
      </c:valAx>
      <c:valAx>
        <c:axId val="49140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300" baseline="0"/>
                  <a:t>National GDP-per-Capita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03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500"/>
              <a:t>National</a:t>
            </a:r>
            <a:r>
              <a:rPr lang="en-GB" sz="1500" baseline="0"/>
              <a:t> </a:t>
            </a:r>
            <a:r>
              <a:rPr lang="en-GB" sz="1500"/>
              <a:t>GDP</a:t>
            </a:r>
            <a:r>
              <a:rPr lang="en-GB" sz="1500" baseline="0"/>
              <a:t>-per-Capita, versus National Religiosity. For 40 nations (that deploy Solar Power).</a:t>
            </a:r>
            <a:endParaRPr lang="en-GB" sz="15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BB17249-F408-41D3-8C4B-3FFA0D7E1AE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FC8D-4A89-991C-90F3EDAC197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CADD15B-0111-46DE-953A-F114180DBF5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FC8D-4A89-991C-90F3EDAC19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C2664DE-E247-4EE7-87E4-F422323180D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FC8D-4A89-991C-90F3EDAC197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D3607D3-B6CA-4F5E-B6A2-CF895559092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FC8D-4A89-991C-90F3EDAC197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FC8D-4A89-991C-90F3EDAC197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49F2D92-9AB5-45B9-9214-8FAF7C89DEE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FC8D-4A89-991C-90F3EDAC197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C40924F-C395-4153-87B8-32A216DBCC6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FC8D-4A89-991C-90F3EDAC197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C9F83E2-E757-4A03-B1AF-FFADE2ACACC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FC8D-4A89-991C-90F3EDAC197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829EBB3-116D-4787-8BCF-F2F79F396CD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FC8D-4A89-991C-90F3EDAC197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FC8D-4A89-991C-90F3EDAC197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C7B3A19-A127-4B2A-B9ED-EAA01353B86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FC8D-4A89-991C-90F3EDAC197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DAD8F20-BEFC-4869-B1F5-7747ECBE4A1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FC8D-4A89-991C-90F3EDAC197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F34AF9D-2229-4B10-AA41-DCF8D795F02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FC8D-4A89-991C-90F3EDAC197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56DE485-FA0E-4505-98CB-0B2F947BE52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FC8D-4A89-991C-90F3EDAC197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9B53CA8-D55E-4D35-895B-EB42305AEA2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FC8D-4A89-991C-90F3EDAC197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2009CB00-854A-48D0-A1A8-53A5D500498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C8D-4A89-991C-90F3EDAC197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3C705A0-0305-4C75-B95B-71DF5D67FA8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C8D-4A89-991C-90F3EDAC197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A4F917EE-2689-41CC-AFE6-68ECFDAFFE9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FC8D-4A89-991C-90F3EDAC197D}"/>
                </c:ext>
              </c:extLst>
            </c:dLbl>
            <c:dLbl>
              <c:idx val="18"/>
              <c:layout>
                <c:manualLayout>
                  <c:x val="-2.435091204536359E-2"/>
                  <c:y val="-1.3041809721565547E-2"/>
                </c:manualLayout>
              </c:layout>
              <c:tx>
                <c:rich>
                  <a:bodyPr/>
                  <a:lstStyle/>
                  <a:p>
                    <a:fld id="{C163C0B2-70DE-473A-B2A1-3EFE4B2BF24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FC8D-4A89-991C-90F3EDAC197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FC8D-4A89-991C-90F3EDAC197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6C268E85-B699-4AB3-B6D6-77B49F1C2B4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FC8D-4A89-991C-90F3EDAC197D}"/>
                </c:ext>
              </c:extLst>
            </c:dLbl>
            <c:dLbl>
              <c:idx val="21"/>
              <c:layout>
                <c:manualLayout>
                  <c:x val="-5.936930725055576E-2"/>
                  <c:y val="3.3812341504649195E-3"/>
                </c:manualLayout>
              </c:layout>
              <c:tx>
                <c:rich>
                  <a:bodyPr/>
                  <a:lstStyle/>
                  <a:p>
                    <a:fld id="{0128C72A-83B1-41B9-B013-4D70E829124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FC8D-4A89-991C-90F3EDAC197D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FC8D-4A89-991C-90F3EDAC197D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FC8D-4A89-991C-90F3EDAC197D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FC8D-4A89-991C-90F3EDAC197D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C223FD6F-A302-4D32-91E8-6C93BD66835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FC8D-4A89-991C-90F3EDAC197D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982E9C69-0477-47A0-888C-5237203D6EF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FC8D-4A89-991C-90F3EDAC197D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D187CCAC-4B32-4C05-90E7-8D20B711A29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FC8D-4A89-991C-90F3EDAC197D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D7ADE283-9477-408A-9D4B-776EF77A9DF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FC8D-4A89-991C-90F3EDAC197D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DAFDC3E2-1971-4AAA-B93D-540187044F2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FC8D-4A89-991C-90F3EDAC197D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B04F7CF5-0D0F-4A66-B5A5-AF145738132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FC8D-4A89-991C-90F3EDAC197D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FAAA98A6-6DDD-4A89-A6DE-1F40B60C451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FC8D-4A89-991C-90F3EDAC197D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4B961999-8D64-4931-902D-9D1E471AFEE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FC8D-4A89-991C-90F3EDAC197D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9E0C478F-9FE4-456F-A1CD-E9EB6D4AF6A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FC8D-4A89-991C-90F3EDAC197D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93931FAD-CCE4-4CB8-8B9E-68EEEFC096B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FC8D-4A89-991C-90F3EDAC197D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924495F7-35DB-4B56-8DD3-2093F0AE164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FC8D-4A89-991C-90F3EDAC197D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DABCD450-A69E-463E-9E97-EFF01BE9906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FC8D-4A89-991C-90F3EDAC197D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FC8D-4A89-991C-90F3EDAC197D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FC8D-4A89-991C-90F3EDAC197D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7F41B9C8-F022-4E0C-A817-AC511A89227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FC8D-4A89-991C-90F3EDAC197D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2E31A9C4-FB7A-4945-85AB-4D7A195468B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FC8D-4A89-991C-90F3EDAC197D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FDC2F21C-7163-4850-9981-F63E8E8E87F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C8D-4A89-991C-90F3EDAC197D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87F089B3-DFE6-4F0C-B687-E16C5B2653D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C8D-4A89-991C-90F3EDAC197D}"/>
                </c:ext>
              </c:extLst>
            </c:dLbl>
            <c:dLbl>
              <c:idx val="43"/>
              <c:layout>
                <c:manualLayout>
                  <c:x val="-4.2804654011022659E-2"/>
                  <c:y val="3.3812341504647959E-3"/>
                </c:manualLayout>
              </c:layout>
              <c:tx>
                <c:rich>
                  <a:bodyPr/>
                  <a:lstStyle/>
                  <a:p>
                    <a:fld id="{2504E715-BC54-4B62-8040-DC236CB8C80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C8D-4A89-991C-90F3EDAC197D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D176B18D-73CB-49E4-A30C-0C664741408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FC8D-4A89-991C-90F3EDAC197D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71F4D1BD-1DCA-435E-89B5-8BD3C3D7A7F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FC8D-4A89-991C-90F3EDAC197D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83C1D902-8813-4407-BDBA-FF040AD9124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FC8D-4A89-991C-90F3EDAC197D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3D76EA94-0E0C-42BA-92A9-1124BD3820E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1-FC8D-4A89-991C-90F3EDAC19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1134504574211461"/>
                  <c:y val="-0.41853976282161809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R² = 0.416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1'!$D$162:$D$209</c:f>
              <c:numCache>
                <c:formatCode>General</c:formatCode>
                <c:ptCount val="48"/>
                <c:pt idx="0">
                  <c:v>95.798000000000002</c:v>
                </c:pt>
                <c:pt idx="1">
                  <c:v>93.367999999999995</c:v>
                </c:pt>
                <c:pt idx="2">
                  <c:v>76.358000000000004</c:v>
                </c:pt>
                <c:pt idx="3">
                  <c:v>83.64800000000001</c:v>
                </c:pt>
                <c:pt idx="5">
                  <c:v>100</c:v>
                </c:pt>
                <c:pt idx="6">
                  <c:v>62.993000000000009</c:v>
                </c:pt>
                <c:pt idx="7">
                  <c:v>66.638000000000005</c:v>
                </c:pt>
                <c:pt idx="8">
                  <c:v>84.863</c:v>
                </c:pt>
                <c:pt idx="10">
                  <c:v>54.488</c:v>
                </c:pt>
                <c:pt idx="11">
                  <c:v>69.067999999999998</c:v>
                </c:pt>
                <c:pt idx="12">
                  <c:v>47.198</c:v>
                </c:pt>
                <c:pt idx="13">
                  <c:v>67.853000000000009</c:v>
                </c:pt>
                <c:pt idx="14">
                  <c:v>36.262999999999998</c:v>
                </c:pt>
                <c:pt idx="15">
                  <c:v>39.908000000000001</c:v>
                </c:pt>
                <c:pt idx="16">
                  <c:v>28.972999999999999</c:v>
                </c:pt>
                <c:pt idx="17">
                  <c:v>38.692999999999998</c:v>
                </c:pt>
                <c:pt idx="18">
                  <c:v>37.478000000000002</c:v>
                </c:pt>
                <c:pt idx="20">
                  <c:v>24.113</c:v>
                </c:pt>
                <c:pt idx="21">
                  <c:v>27.757999999999999</c:v>
                </c:pt>
                <c:pt idx="25">
                  <c:v>94.582999999999998</c:v>
                </c:pt>
                <c:pt idx="26">
                  <c:v>55.703000000000003</c:v>
                </c:pt>
                <c:pt idx="27">
                  <c:v>42.552999999999997</c:v>
                </c:pt>
                <c:pt idx="28">
                  <c:v>86.078000000000003</c:v>
                </c:pt>
                <c:pt idx="29">
                  <c:v>82.433000000000007</c:v>
                </c:pt>
                <c:pt idx="30">
                  <c:v>78.787999999999997</c:v>
                </c:pt>
                <c:pt idx="31">
                  <c:v>50.843000000000004</c:v>
                </c:pt>
                <c:pt idx="32">
                  <c:v>73.927999999999997</c:v>
                </c:pt>
                <c:pt idx="33">
                  <c:v>41.123000000000005</c:v>
                </c:pt>
                <c:pt idx="34">
                  <c:v>71.498000000000005</c:v>
                </c:pt>
                <c:pt idx="35">
                  <c:v>58.132999999999996</c:v>
                </c:pt>
                <c:pt idx="36">
                  <c:v>48.412999999999997</c:v>
                </c:pt>
                <c:pt idx="39">
                  <c:v>43.552999999999997</c:v>
                </c:pt>
                <c:pt idx="40">
                  <c:v>72.713000000000008</c:v>
                </c:pt>
                <c:pt idx="41">
                  <c:v>35.048000000000002</c:v>
                </c:pt>
                <c:pt idx="42">
                  <c:v>33.832999999999998</c:v>
                </c:pt>
                <c:pt idx="43">
                  <c:v>32.618000000000002</c:v>
                </c:pt>
                <c:pt idx="44">
                  <c:v>56.918000000000006</c:v>
                </c:pt>
                <c:pt idx="45">
                  <c:v>25.327999999999999</c:v>
                </c:pt>
                <c:pt idx="46">
                  <c:v>64.207999999999998</c:v>
                </c:pt>
                <c:pt idx="47">
                  <c:v>100</c:v>
                </c:pt>
              </c:numCache>
            </c:numRef>
          </c:xVal>
          <c:yVal>
            <c:numRef>
              <c:f>'Sheet 1'!$O$162:$O$209</c:f>
              <c:numCache>
                <c:formatCode>General</c:formatCode>
                <c:ptCount val="48"/>
                <c:pt idx="0">
                  <c:v>8893</c:v>
                </c:pt>
                <c:pt idx="1">
                  <c:v>7784</c:v>
                </c:pt>
                <c:pt idx="2">
                  <c:v>31647</c:v>
                </c:pt>
                <c:pt idx="3">
                  <c:v>13330</c:v>
                </c:pt>
                <c:pt idx="5">
                  <c:v>19126</c:v>
                </c:pt>
                <c:pt idx="6">
                  <c:v>32023</c:v>
                </c:pt>
                <c:pt idx="7">
                  <c:v>20645</c:v>
                </c:pt>
                <c:pt idx="8">
                  <c:v>30815</c:v>
                </c:pt>
                <c:pt idx="10">
                  <c:v>52224</c:v>
                </c:pt>
                <c:pt idx="11">
                  <c:v>29111</c:v>
                </c:pt>
                <c:pt idx="12">
                  <c:v>40371</c:v>
                </c:pt>
                <c:pt idx="13">
                  <c:v>39472</c:v>
                </c:pt>
                <c:pt idx="14">
                  <c:v>52362</c:v>
                </c:pt>
                <c:pt idx="15">
                  <c:v>45601</c:v>
                </c:pt>
                <c:pt idx="16">
                  <c:v>45642</c:v>
                </c:pt>
                <c:pt idx="17">
                  <c:v>52896</c:v>
                </c:pt>
                <c:pt idx="18">
                  <c:v>46559</c:v>
                </c:pt>
                <c:pt idx="20">
                  <c:v>52718</c:v>
                </c:pt>
                <c:pt idx="21">
                  <c:v>51840</c:v>
                </c:pt>
                <c:pt idx="25">
                  <c:v>5677</c:v>
                </c:pt>
                <c:pt idx="26">
                  <c:v>34829</c:v>
                </c:pt>
                <c:pt idx="27">
                  <c:v>64987</c:v>
                </c:pt>
                <c:pt idx="28">
                  <c:v>26176</c:v>
                </c:pt>
                <c:pt idx="29">
                  <c:v>16111</c:v>
                </c:pt>
                <c:pt idx="30">
                  <c:v>28270</c:v>
                </c:pt>
                <c:pt idx="31">
                  <c:v>23207</c:v>
                </c:pt>
                <c:pt idx="32">
                  <c:v>20069</c:v>
                </c:pt>
                <c:pt idx="33">
                  <c:v>41415</c:v>
                </c:pt>
                <c:pt idx="34">
                  <c:v>98225</c:v>
                </c:pt>
                <c:pt idx="35">
                  <c:v>9125</c:v>
                </c:pt>
                <c:pt idx="36">
                  <c:v>37855</c:v>
                </c:pt>
                <c:pt idx="39">
                  <c:v>49935</c:v>
                </c:pt>
                <c:pt idx="40">
                  <c:v>13840</c:v>
                </c:pt>
                <c:pt idx="41">
                  <c:v>48258</c:v>
                </c:pt>
                <c:pt idx="42">
                  <c:v>56570</c:v>
                </c:pt>
                <c:pt idx="43">
                  <c:v>44549</c:v>
                </c:pt>
                <c:pt idx="44">
                  <c:v>29032</c:v>
                </c:pt>
                <c:pt idx="45">
                  <c:v>37423</c:v>
                </c:pt>
                <c:pt idx="46">
                  <c:v>25978</c:v>
                </c:pt>
                <c:pt idx="47">
                  <c:v>8936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1'!$B$162:$B$209</c15:f>
                <c15:dlblRangeCache>
                  <c:ptCount val="48"/>
                  <c:pt idx="0">
                    <c:v>Phillipines</c:v>
                  </c:pt>
                  <c:pt idx="1">
                    <c:v>India</c:v>
                  </c:pt>
                  <c:pt idx="2">
                    <c:v>Poland</c:v>
                  </c:pt>
                  <c:pt idx="3">
                    <c:v>Egypt</c:v>
                  </c:pt>
                  <c:pt idx="5">
                    <c:v>Thailand</c:v>
                  </c:pt>
                  <c:pt idx="6">
                    <c:v>Portugal</c:v>
                  </c:pt>
                  <c:pt idx="7">
                    <c:v>Mexico</c:v>
                  </c:pt>
                  <c:pt idx="8">
                    <c:v>Malaysia</c:v>
                  </c:pt>
                  <c:pt idx="10">
                    <c:v>Austria</c:v>
                  </c:pt>
                  <c:pt idx="11">
                    <c:v>Greece</c:v>
                  </c:pt>
                  <c:pt idx="12">
                    <c:v>Spain</c:v>
                  </c:pt>
                  <c:pt idx="13">
                    <c:v>Italy</c:v>
                  </c:pt>
                  <c:pt idx="14">
                    <c:v>Australia</c:v>
                  </c:pt>
                  <c:pt idx="15">
                    <c:v>France</c:v>
                  </c:pt>
                  <c:pt idx="16">
                    <c:v>Great Britain</c:v>
                  </c:pt>
                  <c:pt idx="17">
                    <c:v>Germany</c:v>
                  </c:pt>
                  <c:pt idx="18">
                    <c:v>Finland</c:v>
                  </c:pt>
                  <c:pt idx="20">
                    <c:v>Sweden</c:v>
                  </c:pt>
                  <c:pt idx="21">
                    <c:v>Denmark</c:v>
                  </c:pt>
                  <c:pt idx="25">
                    <c:v>Pakistan</c:v>
                  </c:pt>
                  <c:pt idx="26">
                    <c:v>Lithuania</c:v>
                  </c:pt>
                  <c:pt idx="27">
                    <c:v>Switzerland</c:v>
                  </c:pt>
                  <c:pt idx="28">
                    <c:v>Romania</c:v>
                  </c:pt>
                  <c:pt idx="29">
                    <c:v>Brazil</c:v>
                  </c:pt>
                  <c:pt idx="30">
                    <c:v>Turkey</c:v>
                  </c:pt>
                  <c:pt idx="31">
                    <c:v>Bulgaria</c:v>
                  </c:pt>
                  <c:pt idx="32">
                    <c:v>Iran</c:v>
                  </c:pt>
                  <c:pt idx="33">
                    <c:v>South Korea</c:v>
                  </c:pt>
                  <c:pt idx="34">
                    <c:v>Singapore</c:v>
                  </c:pt>
                  <c:pt idx="35">
                    <c:v>Ukraine</c:v>
                  </c:pt>
                  <c:pt idx="36">
                    <c:v>Israel</c:v>
                  </c:pt>
                  <c:pt idx="39">
                    <c:v>Canada</c:v>
                  </c:pt>
                  <c:pt idx="40">
                    <c:v>South Africa</c:v>
                  </c:pt>
                  <c:pt idx="41">
                    <c:v>Belgium</c:v>
                  </c:pt>
                  <c:pt idx="42">
                    <c:v>Netherlands</c:v>
                  </c:pt>
                  <c:pt idx="43">
                    <c:v>Japan</c:v>
                  </c:pt>
                  <c:pt idx="44">
                    <c:v>Russia</c:v>
                  </c:pt>
                  <c:pt idx="45">
                    <c:v>Czech republic</c:v>
                  </c:pt>
                  <c:pt idx="46">
                    <c:v>Chile</c:v>
                  </c:pt>
                  <c:pt idx="47">
                    <c:v>Morocco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FC8D-4A89-991C-90F3EDAC1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733320"/>
        <c:axId val="486729712"/>
      </c:scatterChart>
      <c:valAx>
        <c:axId val="486733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300"/>
                  <a:t>Debiased</a:t>
                </a:r>
                <a:r>
                  <a:rPr lang="en-GB" sz="1300" baseline="0"/>
                  <a:t> National Religiosity</a:t>
                </a:r>
                <a:endParaRPr lang="en-GB" sz="13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729712"/>
        <c:crosses val="autoZero"/>
        <c:crossBetween val="midCat"/>
      </c:valAx>
      <c:valAx>
        <c:axId val="48672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300"/>
                  <a:t>National</a:t>
                </a:r>
                <a:r>
                  <a:rPr lang="en-GB" sz="1300" baseline="0"/>
                  <a:t> GDP-per-Capita (IMF 2018)</a:t>
                </a:r>
                <a:endParaRPr lang="en-GB" sz="13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733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Extended nations Religiosity debias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1.858500024453465E-2"/>
                  <c:y val="0.533762923740591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1'!$B$7:$B$73</c:f>
              <c:numCache>
                <c:formatCode>General</c:formatCode>
                <c:ptCount val="67"/>
                <c:pt idx="0">
                  <c:v>67</c:v>
                </c:pt>
                <c:pt idx="1">
                  <c:v>66</c:v>
                </c:pt>
                <c:pt idx="2">
                  <c:v>65</c:v>
                </c:pt>
                <c:pt idx="3">
                  <c:v>64</c:v>
                </c:pt>
                <c:pt idx="4">
                  <c:v>63</c:v>
                </c:pt>
                <c:pt idx="5">
                  <c:v>62</c:v>
                </c:pt>
                <c:pt idx="6">
                  <c:v>61</c:v>
                </c:pt>
                <c:pt idx="7">
                  <c:v>60</c:v>
                </c:pt>
                <c:pt idx="8">
                  <c:v>59</c:v>
                </c:pt>
                <c:pt idx="9">
                  <c:v>58</c:v>
                </c:pt>
                <c:pt idx="10">
                  <c:v>57</c:v>
                </c:pt>
                <c:pt idx="11">
                  <c:v>56</c:v>
                </c:pt>
                <c:pt idx="12">
                  <c:v>55</c:v>
                </c:pt>
                <c:pt idx="13">
                  <c:v>54</c:v>
                </c:pt>
                <c:pt idx="14">
                  <c:v>53</c:v>
                </c:pt>
                <c:pt idx="15">
                  <c:v>52</c:v>
                </c:pt>
                <c:pt idx="16">
                  <c:v>51</c:v>
                </c:pt>
                <c:pt idx="17">
                  <c:v>50</c:v>
                </c:pt>
                <c:pt idx="18">
                  <c:v>49</c:v>
                </c:pt>
                <c:pt idx="19">
                  <c:v>48</c:v>
                </c:pt>
                <c:pt idx="20">
                  <c:v>47</c:v>
                </c:pt>
                <c:pt idx="21">
                  <c:v>46</c:v>
                </c:pt>
                <c:pt idx="22">
                  <c:v>45</c:v>
                </c:pt>
                <c:pt idx="23">
                  <c:v>44</c:v>
                </c:pt>
                <c:pt idx="24">
                  <c:v>43</c:v>
                </c:pt>
                <c:pt idx="25">
                  <c:v>42</c:v>
                </c:pt>
                <c:pt idx="26">
                  <c:v>41</c:v>
                </c:pt>
                <c:pt idx="27">
                  <c:v>40</c:v>
                </c:pt>
                <c:pt idx="28">
                  <c:v>39</c:v>
                </c:pt>
                <c:pt idx="29">
                  <c:v>38</c:v>
                </c:pt>
                <c:pt idx="30">
                  <c:v>37</c:v>
                </c:pt>
                <c:pt idx="31">
                  <c:v>36</c:v>
                </c:pt>
                <c:pt idx="32">
                  <c:v>35</c:v>
                </c:pt>
                <c:pt idx="33">
                  <c:v>34</c:v>
                </c:pt>
                <c:pt idx="34">
                  <c:v>33</c:v>
                </c:pt>
                <c:pt idx="35">
                  <c:v>32</c:v>
                </c:pt>
                <c:pt idx="36">
                  <c:v>31</c:v>
                </c:pt>
                <c:pt idx="37">
                  <c:v>30</c:v>
                </c:pt>
                <c:pt idx="38">
                  <c:v>29</c:v>
                </c:pt>
                <c:pt idx="39">
                  <c:v>28</c:v>
                </c:pt>
                <c:pt idx="40">
                  <c:v>27</c:v>
                </c:pt>
                <c:pt idx="41">
                  <c:v>26</c:v>
                </c:pt>
                <c:pt idx="42">
                  <c:v>25</c:v>
                </c:pt>
                <c:pt idx="43">
                  <c:v>24</c:v>
                </c:pt>
                <c:pt idx="44">
                  <c:v>23</c:v>
                </c:pt>
                <c:pt idx="45">
                  <c:v>22</c:v>
                </c:pt>
                <c:pt idx="46">
                  <c:v>21</c:v>
                </c:pt>
                <c:pt idx="47">
                  <c:v>20</c:v>
                </c:pt>
                <c:pt idx="48">
                  <c:v>19</c:v>
                </c:pt>
                <c:pt idx="49">
                  <c:v>18</c:v>
                </c:pt>
                <c:pt idx="50">
                  <c:v>17</c:v>
                </c:pt>
                <c:pt idx="51">
                  <c:v>16</c:v>
                </c:pt>
                <c:pt idx="52">
                  <c:v>15</c:v>
                </c:pt>
                <c:pt idx="53">
                  <c:v>14</c:v>
                </c:pt>
                <c:pt idx="54">
                  <c:v>13</c:v>
                </c:pt>
                <c:pt idx="55">
                  <c:v>12</c:v>
                </c:pt>
                <c:pt idx="56">
                  <c:v>11</c:v>
                </c:pt>
                <c:pt idx="57">
                  <c:v>10</c:v>
                </c:pt>
                <c:pt idx="58">
                  <c:v>9</c:v>
                </c:pt>
                <c:pt idx="59">
                  <c:v>8</c:v>
                </c:pt>
                <c:pt idx="60">
                  <c:v>7</c:v>
                </c:pt>
                <c:pt idx="61">
                  <c:v>6</c:v>
                </c:pt>
                <c:pt idx="62">
                  <c:v>5</c:v>
                </c:pt>
                <c:pt idx="63">
                  <c:v>4</c:v>
                </c:pt>
                <c:pt idx="64">
                  <c:v>3</c:v>
                </c:pt>
                <c:pt idx="65">
                  <c:v>2</c:v>
                </c:pt>
                <c:pt idx="66">
                  <c:v>1</c:v>
                </c:pt>
              </c:numCache>
            </c:numRef>
          </c:xVal>
          <c:yVal>
            <c:numRef>
              <c:f>'Sheet 1'!$C$7:$C$73</c:f>
              <c:numCache>
                <c:formatCode>0.0</c:formatCode>
                <c:ptCount val="67"/>
                <c:pt idx="0">
                  <c:v>97.5</c:v>
                </c:pt>
                <c:pt idx="1">
                  <c:v>97</c:v>
                </c:pt>
                <c:pt idx="2">
                  <c:v>97</c:v>
                </c:pt>
                <c:pt idx="3">
                  <c:v>96</c:v>
                </c:pt>
                <c:pt idx="4">
                  <c:v>95</c:v>
                </c:pt>
                <c:pt idx="5">
                  <c:v>94</c:v>
                </c:pt>
                <c:pt idx="6">
                  <c:v>94</c:v>
                </c:pt>
                <c:pt idx="7">
                  <c:v>93.5</c:v>
                </c:pt>
                <c:pt idx="8">
                  <c:v>93</c:v>
                </c:pt>
                <c:pt idx="9">
                  <c:v>92.5</c:v>
                </c:pt>
                <c:pt idx="10">
                  <c:v>92.5</c:v>
                </c:pt>
                <c:pt idx="11">
                  <c:v>91</c:v>
                </c:pt>
                <c:pt idx="12">
                  <c:v>91</c:v>
                </c:pt>
                <c:pt idx="13">
                  <c:v>89</c:v>
                </c:pt>
                <c:pt idx="14">
                  <c:v>88.5</c:v>
                </c:pt>
                <c:pt idx="15">
                  <c:v>87.5</c:v>
                </c:pt>
                <c:pt idx="16">
                  <c:v>86.5</c:v>
                </c:pt>
                <c:pt idx="17">
                  <c:v>86</c:v>
                </c:pt>
                <c:pt idx="18">
                  <c:v>85</c:v>
                </c:pt>
                <c:pt idx="19">
                  <c:v>84.5</c:v>
                </c:pt>
                <c:pt idx="20">
                  <c:v>84.5</c:v>
                </c:pt>
                <c:pt idx="21">
                  <c:v>83.5</c:v>
                </c:pt>
                <c:pt idx="22">
                  <c:v>82.5</c:v>
                </c:pt>
                <c:pt idx="23">
                  <c:v>82.5</c:v>
                </c:pt>
                <c:pt idx="24">
                  <c:v>80</c:v>
                </c:pt>
                <c:pt idx="25">
                  <c:v>76.5</c:v>
                </c:pt>
                <c:pt idx="26">
                  <c:v>76.5</c:v>
                </c:pt>
                <c:pt idx="27">
                  <c:v>75.5</c:v>
                </c:pt>
                <c:pt idx="28">
                  <c:v>75</c:v>
                </c:pt>
                <c:pt idx="29">
                  <c:v>74.5</c:v>
                </c:pt>
                <c:pt idx="30">
                  <c:v>73</c:v>
                </c:pt>
                <c:pt idx="31">
                  <c:v>68.5</c:v>
                </c:pt>
                <c:pt idx="32">
                  <c:v>68.5</c:v>
                </c:pt>
                <c:pt idx="33">
                  <c:v>68</c:v>
                </c:pt>
                <c:pt idx="34">
                  <c:v>67</c:v>
                </c:pt>
                <c:pt idx="35">
                  <c:v>66.5</c:v>
                </c:pt>
                <c:pt idx="36">
                  <c:v>62</c:v>
                </c:pt>
                <c:pt idx="37">
                  <c:v>60.5</c:v>
                </c:pt>
                <c:pt idx="38">
                  <c:v>52</c:v>
                </c:pt>
                <c:pt idx="39">
                  <c:v>52</c:v>
                </c:pt>
                <c:pt idx="40">
                  <c:v>51.5</c:v>
                </c:pt>
                <c:pt idx="41">
                  <c:v>51</c:v>
                </c:pt>
                <c:pt idx="42">
                  <c:v>49</c:v>
                </c:pt>
                <c:pt idx="43">
                  <c:v>48</c:v>
                </c:pt>
                <c:pt idx="44">
                  <c:v>47.5</c:v>
                </c:pt>
                <c:pt idx="45">
                  <c:v>47</c:v>
                </c:pt>
                <c:pt idx="46">
                  <c:v>46.5</c:v>
                </c:pt>
                <c:pt idx="47">
                  <c:v>46</c:v>
                </c:pt>
                <c:pt idx="48">
                  <c:v>43.5</c:v>
                </c:pt>
                <c:pt idx="49">
                  <c:v>43</c:v>
                </c:pt>
                <c:pt idx="50">
                  <c:v>42.5</c:v>
                </c:pt>
                <c:pt idx="51">
                  <c:v>41.5</c:v>
                </c:pt>
                <c:pt idx="52">
                  <c:v>41.5</c:v>
                </c:pt>
                <c:pt idx="53">
                  <c:v>40</c:v>
                </c:pt>
                <c:pt idx="54">
                  <c:v>40</c:v>
                </c:pt>
                <c:pt idx="55">
                  <c:v>36.5</c:v>
                </c:pt>
                <c:pt idx="56">
                  <c:v>34.5</c:v>
                </c:pt>
                <c:pt idx="57">
                  <c:v>34.5</c:v>
                </c:pt>
                <c:pt idx="58">
                  <c:v>33.5</c:v>
                </c:pt>
                <c:pt idx="59">
                  <c:v>32</c:v>
                </c:pt>
                <c:pt idx="60">
                  <c:v>30.5</c:v>
                </c:pt>
                <c:pt idx="61">
                  <c:v>29.5</c:v>
                </c:pt>
                <c:pt idx="62">
                  <c:v>29</c:v>
                </c:pt>
                <c:pt idx="63">
                  <c:v>29</c:v>
                </c:pt>
                <c:pt idx="64">
                  <c:v>28</c:v>
                </c:pt>
                <c:pt idx="65">
                  <c:v>24.5</c:v>
                </c:pt>
                <c:pt idx="66">
                  <c:v>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54-4729-94CE-F9A0F7D90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9135936"/>
        <c:axId val="609138232"/>
      </c:scatterChart>
      <c:valAx>
        <c:axId val="609135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138232"/>
        <c:crosses val="autoZero"/>
        <c:crossBetween val="midCat"/>
      </c:valAx>
      <c:valAx>
        <c:axId val="609138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135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UN</a:t>
            </a:r>
            <a:r>
              <a:rPr lang="en-GB" baseline="0"/>
              <a:t> vote share for 'action on climate change', versus (GDP-per-Capita-normalised Wind Capacity) / Population. For 40 Nations.</a:t>
            </a:r>
            <a:endParaRPr lang="en-GB"/>
          </a:p>
        </c:rich>
      </c:tx>
      <c:layout>
        <c:manualLayout>
          <c:xMode val="edge"/>
          <c:yMode val="edge"/>
          <c:x val="0.12286097788265066"/>
          <c:y val="9.382329945269742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022775654671829E-2"/>
          <c:y val="6.1237942122186508E-2"/>
          <c:w val="0.92195781716210534"/>
          <c:h val="0.90548398416577913"/>
        </c:manualLayout>
      </c:layout>
      <c:scatterChart>
        <c:scatterStyle val="lineMarker"/>
        <c:varyColors val="0"/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6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AE64-4604-B6A2-272E6C2B5241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E64-4604-B6A2-272E6C2B5241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E64-4604-B6A2-272E6C2B5241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E64-4604-B6A2-272E6C2B5241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AE64-4604-B6A2-272E6C2B5241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E64-4604-B6A2-272E6C2B5241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E64-4604-B6A2-272E6C2B5241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E64-4604-B6A2-272E6C2B5241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E64-4604-B6A2-272E6C2B5241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E64-4604-B6A2-272E6C2B5241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E64-4604-B6A2-272E6C2B5241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00CC9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AE64-4604-B6A2-272E6C2B5241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E64-4604-B6A2-272E6C2B5241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008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AE64-4604-B6A2-272E6C2B5241}"/>
              </c:ext>
            </c:extLst>
          </c:dPt>
          <c:dPt>
            <c:idx val="17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AE64-4604-B6A2-272E6C2B5241}"/>
              </c:ext>
            </c:extLst>
          </c:dPt>
          <c:dPt>
            <c:idx val="18"/>
            <c:marker>
              <c:symbol val="circle"/>
              <c:size val="6"/>
              <c:spPr>
                <a:solidFill>
                  <a:srgbClr val="00CC9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AE64-4604-B6A2-272E6C2B5241}"/>
              </c:ext>
            </c:extLst>
          </c:dPt>
          <c:dPt>
            <c:idx val="19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AE64-4604-B6A2-272E6C2B5241}"/>
              </c:ext>
            </c:extLst>
          </c:dPt>
          <c:dPt>
            <c:idx val="20"/>
            <c:marker>
              <c:symbol val="circle"/>
              <c:size val="6"/>
              <c:spPr>
                <a:solidFill>
                  <a:srgbClr val="008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AE64-4604-B6A2-272E6C2B5241}"/>
              </c:ext>
            </c:extLst>
          </c:dPt>
          <c:dPt>
            <c:idx val="21"/>
            <c:marker>
              <c:symbol val="circle"/>
              <c:size val="6"/>
              <c:spPr>
                <a:solidFill>
                  <a:srgbClr val="008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AE64-4604-B6A2-272E6C2B5241}"/>
              </c:ext>
            </c:extLst>
          </c:dPt>
          <c:dPt>
            <c:idx val="25"/>
            <c:marker>
              <c:symbol val="circle"/>
              <c:size val="6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F-AE64-4604-B6A2-272E6C2B5241}"/>
              </c:ext>
            </c:extLst>
          </c:dPt>
          <c:dPt>
            <c:idx val="26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0-AE64-4604-B6A2-272E6C2B5241}"/>
              </c:ext>
            </c:extLst>
          </c:dPt>
          <c:dPt>
            <c:idx val="27"/>
            <c:marker>
              <c:symbol val="circle"/>
              <c:size val="6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AE64-4604-B6A2-272E6C2B5241}"/>
              </c:ext>
            </c:extLst>
          </c:dPt>
          <c:dPt>
            <c:idx val="28"/>
            <c:marker>
              <c:symbol val="circle"/>
              <c:size val="6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1-AE64-4604-B6A2-272E6C2B5241}"/>
              </c:ext>
            </c:extLst>
          </c:dPt>
          <c:dPt>
            <c:idx val="29"/>
            <c:marker>
              <c:symbol val="circle"/>
              <c:size val="6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AE64-4604-B6A2-272E6C2B5241}"/>
              </c:ext>
            </c:extLst>
          </c:dPt>
          <c:dPt>
            <c:idx val="30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AE64-4604-B6A2-272E6C2B5241}"/>
              </c:ext>
            </c:extLst>
          </c:dPt>
          <c:dPt>
            <c:idx val="31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AE64-4604-B6A2-272E6C2B5241}"/>
              </c:ext>
            </c:extLst>
          </c:dPt>
          <c:dPt>
            <c:idx val="32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E64-4604-B6A2-272E6C2B5241}"/>
              </c:ext>
            </c:extLst>
          </c:dPt>
          <c:dPt>
            <c:idx val="33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AE64-4604-B6A2-272E6C2B5241}"/>
              </c:ext>
            </c:extLst>
          </c:dPt>
          <c:dPt>
            <c:idx val="34"/>
            <c:marker>
              <c:symbol val="circle"/>
              <c:size val="6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AE64-4604-B6A2-272E6C2B5241}"/>
              </c:ext>
            </c:extLst>
          </c:dPt>
          <c:dPt>
            <c:idx val="35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AE64-4604-B6A2-272E6C2B5241}"/>
              </c:ext>
            </c:extLst>
          </c:dPt>
          <c:dPt>
            <c:idx val="36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AE64-4604-B6A2-272E6C2B5241}"/>
              </c:ext>
            </c:extLst>
          </c:dPt>
          <c:dPt>
            <c:idx val="37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AE64-4604-B6A2-272E6C2B5241}"/>
              </c:ext>
            </c:extLst>
          </c:dPt>
          <c:dPt>
            <c:idx val="38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AE64-4604-B6A2-272E6C2B5241}"/>
              </c:ext>
            </c:extLst>
          </c:dPt>
          <c:dPt>
            <c:idx val="39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AE64-4604-B6A2-272E6C2B5241}"/>
              </c:ext>
            </c:extLst>
          </c:dPt>
          <c:dPt>
            <c:idx val="40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AE64-4604-B6A2-272E6C2B5241}"/>
              </c:ext>
            </c:extLst>
          </c:dPt>
          <c:dPt>
            <c:idx val="41"/>
            <c:marker>
              <c:symbol val="circle"/>
              <c:size val="6"/>
              <c:spPr>
                <a:solidFill>
                  <a:srgbClr val="00CC9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AE64-4604-B6A2-272E6C2B5241}"/>
              </c:ext>
            </c:extLst>
          </c:dPt>
          <c:dPt>
            <c:idx val="42"/>
            <c:marker>
              <c:symbol val="circle"/>
              <c:size val="6"/>
              <c:spPr>
                <a:solidFill>
                  <a:srgbClr val="00CC9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AE64-4604-B6A2-272E6C2B5241}"/>
              </c:ext>
            </c:extLst>
          </c:dPt>
          <c:dPt>
            <c:idx val="43"/>
            <c:marker>
              <c:symbol val="circle"/>
              <c:size val="6"/>
              <c:spPr>
                <a:solidFill>
                  <a:srgbClr val="00CC9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AE64-4604-B6A2-272E6C2B5241}"/>
              </c:ext>
            </c:extLst>
          </c:dPt>
          <c:dPt>
            <c:idx val="44"/>
            <c:marker>
              <c:symbol val="circle"/>
              <c:size val="6"/>
              <c:spPr>
                <a:solidFill>
                  <a:srgbClr val="008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AE64-4604-B6A2-272E6C2B5241}"/>
              </c:ext>
            </c:extLst>
          </c:dPt>
          <c:dPt>
            <c:idx val="45"/>
            <c:marker>
              <c:symbol val="circle"/>
              <c:size val="6"/>
              <c:spPr>
                <a:solidFill>
                  <a:srgbClr val="008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AE64-4604-B6A2-272E6C2B5241}"/>
              </c:ext>
            </c:extLst>
          </c:dPt>
          <c:dPt>
            <c:idx val="46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AE64-4604-B6A2-272E6C2B5241}"/>
              </c:ext>
            </c:extLst>
          </c:dPt>
          <c:dPt>
            <c:idx val="47"/>
            <c:marker>
              <c:symbol val="circle"/>
              <c:size val="6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AE64-4604-B6A2-272E6C2B524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7232F9D-3F5D-481A-A48E-AE15798EA1D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E64-4604-B6A2-272E6C2B524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093D1B6-B5BD-48E0-91A5-EAEB42EB015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E64-4604-B6A2-272E6C2B524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88531A4-E221-42D9-BF00-38D51C429B6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AE64-4604-B6A2-272E6C2B524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C166D82-C1CB-4BEA-832C-A00115390D7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AE64-4604-B6A2-272E6C2B524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AE64-4604-B6A2-272E6C2B524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64CA538-8B7C-4597-8CDB-AA4D0518607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E64-4604-B6A2-272E6C2B524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EEACF36-7890-4481-8E2C-36E1FFC7C43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AE64-4604-B6A2-272E6C2B524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D83F6FB-27EE-4BB9-A1F9-47D02C8EA76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AE64-4604-B6A2-272E6C2B524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AE64-4604-B6A2-272E6C2B524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AE64-4604-B6A2-272E6C2B524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FE017BC-190F-41F0-93BB-30D0AE3472B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AE64-4604-B6A2-272E6C2B524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43DEFF7-E011-4F98-A78B-53FC954CCBA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AE64-4604-B6A2-272E6C2B524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E30DF9A-4267-4074-BCF1-3EE98245B2D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AE64-4604-B6A2-272E6C2B524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E7B592E7-8689-4E1D-AB05-8EDB9B01EAA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AE64-4604-B6A2-272E6C2B524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5E1110C-CC7B-48E3-B7C5-1370D037363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AE64-4604-B6A2-272E6C2B524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F0F22C4-57AA-4562-9C43-3E550D48F7C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AE64-4604-B6A2-272E6C2B524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1B8FA51-173B-4917-8CA3-767528F32D7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E64-4604-B6A2-272E6C2B524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1848A6AC-3C0D-4A4B-B629-973691D0210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AE64-4604-B6A2-272E6C2B524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BAE0D4B7-141C-4C0F-AA47-EC577F55116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AE64-4604-B6A2-272E6C2B524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C8671D16-6ED4-495E-AE39-108B3054CAF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AE64-4604-B6A2-272E6C2B524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438A3CCF-3E8D-4CE6-9829-A3F393E2819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AE64-4604-B6A2-272E6C2B524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7AD2C9EE-0502-4AC5-B8A5-9E2A39ADB14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AE64-4604-B6A2-272E6C2B524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AE64-4604-B6A2-272E6C2B524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AE64-4604-B6A2-272E6C2B524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AE64-4604-B6A2-272E6C2B524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F7717A98-B2DC-4998-B58C-D2711546DE1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AE64-4604-B6A2-272E6C2B524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8EB65C37-6BC7-4B67-8311-C28A30798A9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AE64-4604-B6A2-272E6C2B524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77338748-6588-47C7-A1BA-C82E1C53319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AE64-4604-B6A2-272E6C2B5241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B9ACC190-6E5A-47D2-A115-829C4B60A8C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AE64-4604-B6A2-272E6C2B5241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183CC3D0-F570-45A9-98B1-917B1E83C6B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AE64-4604-B6A2-272E6C2B5241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1E521443-7D47-4DAD-807D-649681A7283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AE64-4604-B6A2-272E6C2B5241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C3F3A004-5D8E-4A60-BFEC-38C683E416F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AE64-4604-B6A2-272E6C2B5241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CE00B552-6343-4CC7-B664-95B3352C81F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E64-4604-B6A2-272E6C2B5241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0B9A071E-9614-4249-9BFF-E424300CE06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AE64-4604-B6A2-272E6C2B5241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AE64-4604-B6A2-272E6C2B5241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4F241717-DDAD-4806-9301-8BA8F67B8BE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E64-4604-B6A2-272E6C2B5241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FF20A5EC-5E6A-48FF-A535-58EDFD839D2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AE64-4604-B6A2-272E6C2B5241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A3ECF3C5-5B9D-4656-8E9A-DE09899848F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AE64-4604-B6A2-272E6C2B5241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25670115-1C77-4E7A-BFE2-AAC72BE8303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AE64-4604-B6A2-272E6C2B5241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28B43041-BEE8-44C6-848A-7135C7D3E4E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AE64-4604-B6A2-272E6C2B5241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699BA824-C705-42CA-BE18-5328754FA11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AE64-4604-B6A2-272E6C2B5241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C4F70017-E956-482A-8AE8-682B46F93B0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AE64-4604-B6A2-272E6C2B5241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06843682-EB61-46F2-BD26-2715F6DA0FB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AE64-4604-B6A2-272E6C2B5241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84A454FB-42F2-45C7-85B2-AD439B1BABA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AE64-4604-B6A2-272E6C2B5241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63C11813-F839-44AF-8112-CA31AFDABC5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AE64-4604-B6A2-272E6C2B5241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05F9FFEA-C72D-4C77-9CB2-41F467B21F8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AE64-4604-B6A2-272E6C2B5241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F9B04C92-8D79-4DC5-B588-2B919D6DC3A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AE64-4604-B6A2-272E6C2B5241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DDE9C473-79A6-4DB5-B015-1F699404769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AE64-4604-B6A2-272E6C2B52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78987620439953155"/>
                  <c:y val="5.156316758294188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R² = 0.4082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1'!$C$80:$C$127</c:f>
              <c:numCache>
                <c:formatCode>General</c:formatCode>
                <c:ptCount val="48"/>
                <c:pt idx="0">
                  <c:v>22.2</c:v>
                </c:pt>
                <c:pt idx="1">
                  <c:v>21.6</c:v>
                </c:pt>
                <c:pt idx="2">
                  <c:v>25.6</c:v>
                </c:pt>
                <c:pt idx="3">
                  <c:v>11.4</c:v>
                </c:pt>
                <c:pt idx="5">
                  <c:v>23.4</c:v>
                </c:pt>
                <c:pt idx="6">
                  <c:v>36.9</c:v>
                </c:pt>
                <c:pt idx="7">
                  <c:v>24.8</c:v>
                </c:pt>
                <c:pt idx="10">
                  <c:v>46</c:v>
                </c:pt>
                <c:pt idx="11">
                  <c:v>36.5</c:v>
                </c:pt>
                <c:pt idx="12">
                  <c:v>36.6</c:v>
                </c:pt>
                <c:pt idx="13">
                  <c:v>42.6</c:v>
                </c:pt>
                <c:pt idx="14">
                  <c:v>27.6</c:v>
                </c:pt>
                <c:pt idx="15">
                  <c:v>48.6</c:v>
                </c:pt>
                <c:pt idx="16">
                  <c:v>40.799999999999997</c:v>
                </c:pt>
                <c:pt idx="17">
                  <c:v>49.2</c:v>
                </c:pt>
                <c:pt idx="18">
                  <c:v>41.4</c:v>
                </c:pt>
                <c:pt idx="20">
                  <c:v>57</c:v>
                </c:pt>
                <c:pt idx="21">
                  <c:v>54.6</c:v>
                </c:pt>
                <c:pt idx="25">
                  <c:v>0.96</c:v>
                </c:pt>
                <c:pt idx="26">
                  <c:v>32</c:v>
                </c:pt>
                <c:pt idx="27">
                  <c:v>25.8</c:v>
                </c:pt>
                <c:pt idx="28">
                  <c:v>29.4</c:v>
                </c:pt>
                <c:pt idx="29">
                  <c:v>18</c:v>
                </c:pt>
                <c:pt idx="30">
                  <c:v>31.2</c:v>
                </c:pt>
                <c:pt idx="31">
                  <c:v>35.4</c:v>
                </c:pt>
                <c:pt idx="32">
                  <c:v>26.6</c:v>
                </c:pt>
                <c:pt idx="33">
                  <c:v>16.3</c:v>
                </c:pt>
                <c:pt idx="35">
                  <c:v>15.6</c:v>
                </c:pt>
                <c:pt idx="36">
                  <c:v>42</c:v>
                </c:pt>
                <c:pt idx="37">
                  <c:v>27</c:v>
                </c:pt>
                <c:pt idx="38">
                  <c:v>16.2</c:v>
                </c:pt>
                <c:pt idx="39">
                  <c:v>43.8</c:v>
                </c:pt>
                <c:pt idx="40">
                  <c:v>20.3</c:v>
                </c:pt>
                <c:pt idx="41">
                  <c:v>51</c:v>
                </c:pt>
                <c:pt idx="42">
                  <c:v>48.6</c:v>
                </c:pt>
                <c:pt idx="43">
                  <c:v>28.2</c:v>
                </c:pt>
                <c:pt idx="44">
                  <c:v>30.6</c:v>
                </c:pt>
                <c:pt idx="45">
                  <c:v>45.6</c:v>
                </c:pt>
                <c:pt idx="46">
                  <c:v>39.799999999999997</c:v>
                </c:pt>
                <c:pt idx="47">
                  <c:v>14.4</c:v>
                </c:pt>
              </c:numCache>
            </c:numRef>
          </c:xVal>
          <c:yVal>
            <c:numRef>
              <c:f>'Sheet 1'!$N$80:$N$127</c:f>
              <c:numCache>
                <c:formatCode>General</c:formatCode>
                <c:ptCount val="48"/>
                <c:pt idx="0">
                  <c:v>17.62204900687977</c:v>
                </c:pt>
                <c:pt idx="1">
                  <c:v>127.73784700500468</c:v>
                </c:pt>
                <c:pt idx="2">
                  <c:v>206.89074191941762</c:v>
                </c:pt>
                <c:pt idx="3">
                  <c:v>29.350524028065841</c:v>
                </c:pt>
                <c:pt idx="5">
                  <c:v>21.561524434402294</c:v>
                </c:pt>
                <c:pt idx="6">
                  <c:v>660.99582836600905</c:v>
                </c:pt>
                <c:pt idx="7">
                  <c:v>67.759849504638211</c:v>
                </c:pt>
                <c:pt idx="10">
                  <c:v>252.22426789726305</c:v>
                </c:pt>
                <c:pt idx="11">
                  <c:v>347.89895373940067</c:v>
                </c:pt>
                <c:pt idx="12">
                  <c:v>498.5470085470086</c:v>
                </c:pt>
                <c:pt idx="13">
                  <c:v>164.294959372812</c:v>
                </c:pt>
                <c:pt idx="14">
                  <c:v>149.95156231393671</c:v>
                </c:pt>
                <c:pt idx="15">
                  <c:v>197.04576949546356</c:v>
                </c:pt>
                <c:pt idx="16">
                  <c:v>259.50528183773065</c:v>
                </c:pt>
                <c:pt idx="17">
                  <c:v>525.70276968486451</c:v>
                </c:pt>
                <c:pt idx="18">
                  <c:v>327.44598544564178</c:v>
                </c:pt>
                <c:pt idx="20">
                  <c:v>534.46185927064198</c:v>
                </c:pt>
                <c:pt idx="21">
                  <c:v>754.1903037196679</c:v>
                </c:pt>
                <c:pt idx="25">
                  <c:v>31.872257031428717</c:v>
                </c:pt>
                <c:pt idx="26">
                  <c:v>198.5845762405568</c:v>
                </c:pt>
                <c:pt idx="27">
                  <c:v>5.7319116310767839</c:v>
                </c:pt>
                <c:pt idx="28">
                  <c:v>243.31241523724026</c:v>
                </c:pt>
                <c:pt idx="29">
                  <c:v>161.58314982065443</c:v>
                </c:pt>
                <c:pt idx="30">
                  <c:v>117.60668603589939</c:v>
                </c:pt>
                <c:pt idx="31">
                  <c:v>172.95923178723365</c:v>
                </c:pt>
                <c:pt idx="32">
                  <c:v>5.6636399066079175</c:v>
                </c:pt>
                <c:pt idx="33">
                  <c:v>23.163179993123379</c:v>
                </c:pt>
                <c:pt idx="35">
                  <c:v>56.998521676436468</c:v>
                </c:pt>
                <c:pt idx="36">
                  <c:v>352.0107113426368</c:v>
                </c:pt>
                <c:pt idx="37">
                  <c:v>47.808632405756661</c:v>
                </c:pt>
                <c:pt idx="38">
                  <c:v>95.668218605037012</c:v>
                </c:pt>
                <c:pt idx="39">
                  <c:v>275.0517030229484</c:v>
                </c:pt>
                <c:pt idx="40">
                  <c:v>102.78295492206766</c:v>
                </c:pt>
                <c:pt idx="41">
                  <c:v>223.67321712605093</c:v>
                </c:pt>
                <c:pt idx="42">
                  <c:v>183.87882114691004</c:v>
                </c:pt>
                <c:pt idx="43">
                  <c:v>25.392018045405326</c:v>
                </c:pt>
                <c:pt idx="44">
                  <c:v>280.44532396170882</c:v>
                </c:pt>
                <c:pt idx="45">
                  <c:v>31.506281683436722</c:v>
                </c:pt>
                <c:pt idx="46">
                  <c:v>128.59525014924023</c:v>
                </c:pt>
                <c:pt idx="47">
                  <c:v>122.0661196876069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1'!$B$80:$B$127</c15:f>
                <c15:dlblRangeCache>
                  <c:ptCount val="48"/>
                  <c:pt idx="0">
                    <c:v>Phillipines</c:v>
                  </c:pt>
                  <c:pt idx="1">
                    <c:v>India</c:v>
                  </c:pt>
                  <c:pt idx="2">
                    <c:v>Poland</c:v>
                  </c:pt>
                  <c:pt idx="3">
                    <c:v>Egypt</c:v>
                  </c:pt>
                  <c:pt idx="5">
                    <c:v>Thailand</c:v>
                  </c:pt>
                  <c:pt idx="6">
                    <c:v>Portugal</c:v>
                  </c:pt>
                  <c:pt idx="7">
                    <c:v>Mexico</c:v>
                  </c:pt>
                  <c:pt idx="10">
                    <c:v>Austria</c:v>
                  </c:pt>
                  <c:pt idx="11">
                    <c:v>Greece</c:v>
                  </c:pt>
                  <c:pt idx="12">
                    <c:v>Spain</c:v>
                  </c:pt>
                  <c:pt idx="13">
                    <c:v>Italy</c:v>
                  </c:pt>
                  <c:pt idx="14">
                    <c:v>Australia</c:v>
                  </c:pt>
                  <c:pt idx="15">
                    <c:v>France</c:v>
                  </c:pt>
                  <c:pt idx="16">
                    <c:v>Great Britain</c:v>
                  </c:pt>
                  <c:pt idx="17">
                    <c:v>Germany</c:v>
                  </c:pt>
                  <c:pt idx="18">
                    <c:v>Finland</c:v>
                  </c:pt>
                  <c:pt idx="20">
                    <c:v>Sweden</c:v>
                  </c:pt>
                  <c:pt idx="21">
                    <c:v>Denmark</c:v>
                  </c:pt>
                  <c:pt idx="25">
                    <c:v>Pakistan</c:v>
                  </c:pt>
                  <c:pt idx="26">
                    <c:v>Lithuania</c:v>
                  </c:pt>
                  <c:pt idx="27">
                    <c:v>Venezuela</c:v>
                  </c:pt>
                  <c:pt idx="28">
                    <c:v>Romania</c:v>
                  </c:pt>
                  <c:pt idx="29">
                    <c:v>Brazil</c:v>
                  </c:pt>
                  <c:pt idx="30">
                    <c:v>Turkey</c:v>
                  </c:pt>
                  <c:pt idx="31">
                    <c:v>Bulgaria</c:v>
                  </c:pt>
                  <c:pt idx="32">
                    <c:v>Iran</c:v>
                  </c:pt>
                  <c:pt idx="33">
                    <c:v>South Korea</c:v>
                  </c:pt>
                  <c:pt idx="35">
                    <c:v>Ukraine</c:v>
                  </c:pt>
                  <c:pt idx="36">
                    <c:v>Ireland</c:v>
                  </c:pt>
                  <c:pt idx="37">
                    <c:v>Latvia</c:v>
                  </c:pt>
                  <c:pt idx="38">
                    <c:v>Tunisia</c:v>
                  </c:pt>
                  <c:pt idx="39">
                    <c:v>Canada</c:v>
                  </c:pt>
                  <c:pt idx="40">
                    <c:v>South Africa</c:v>
                  </c:pt>
                  <c:pt idx="41">
                    <c:v>Belgium</c:v>
                  </c:pt>
                  <c:pt idx="42">
                    <c:v>Netherlands</c:v>
                  </c:pt>
                  <c:pt idx="43">
                    <c:v>Japan</c:v>
                  </c:pt>
                  <c:pt idx="44">
                    <c:v>Estonia</c:v>
                  </c:pt>
                  <c:pt idx="45">
                    <c:v>Czech republic</c:v>
                  </c:pt>
                  <c:pt idx="46">
                    <c:v>Chile</c:v>
                  </c:pt>
                  <c:pt idx="47">
                    <c:v>Morocco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AE64-4604-B6A2-272E6C2B5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467680"/>
        <c:axId val="526468992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y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yVal>
                <c:smooth val="0"/>
                <c:extLst>
                  <c:ext xmlns:c16="http://schemas.microsoft.com/office/drawing/2014/chart" uri="{C3380CC4-5D6E-409C-BE32-E72D297353CC}">
                    <c16:uniqueId val="{00000000-AE64-4604-B6A2-272E6C2B5241}"/>
                  </c:ext>
                </c:extLst>
              </c15:ser>
            </c15:filteredScatterSeries>
          </c:ext>
        </c:extLst>
      </c:scatterChart>
      <c:valAx>
        <c:axId val="526467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300" b="0" i="0" u="none" strike="noStrike" baseline="0">
                    <a:effectLst/>
                  </a:rPr>
                  <a:t>UN vote share for 'action on climate change'; a response shown to be cultural</a:t>
                </a:r>
                <a:endParaRPr lang="en-GB" sz="13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468992"/>
        <c:crosses val="autoZero"/>
        <c:crossBetween val="midCat"/>
      </c:valAx>
      <c:valAx>
        <c:axId val="52646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300" b="0" i="0" u="none" strike="noStrike" baseline="0">
                    <a:effectLst/>
                  </a:rPr>
                  <a:t>(GDP-per-Capita-normalised Wind Capacity [MW]) / Population</a:t>
                </a:r>
                <a:endParaRPr lang="en-GB" sz="1300" baseline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467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UN Poll vote share for 'action on climate change', versus (GDP-per-Capita-normalised annual-sunshine-duration-adjusted Solar Capacity) / Population. For 40 nations.</a:t>
            </a:r>
            <a:endParaRPr lang="en-GB" sz="1400">
              <a:effectLst/>
            </a:endParaRPr>
          </a:p>
        </c:rich>
      </c:tx>
      <c:layout>
        <c:manualLayout>
          <c:xMode val="edge"/>
          <c:yMode val="edge"/>
          <c:x val="0.10138342207798078"/>
          <c:y val="1.00925147182506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6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520-401B-847C-143B540CA38E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9520-401B-847C-143B540CA38E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9520-401B-847C-143B540CA38E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9520-401B-847C-143B540CA38E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9520-401B-847C-143B540CA38E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9520-401B-847C-143B540CA38E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9520-401B-847C-143B540CA38E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9520-401B-847C-143B540CA38E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520-401B-847C-143B540CA38E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520-401B-847C-143B540CA38E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520-401B-847C-143B540CA38E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520-401B-847C-143B540CA38E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00CC9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520-401B-847C-143B540CA38E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520-401B-847C-143B540CA38E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008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520-401B-847C-143B540CA38E}"/>
              </c:ext>
            </c:extLst>
          </c:dPt>
          <c:dPt>
            <c:idx val="17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520-401B-847C-143B540CA38E}"/>
              </c:ext>
            </c:extLst>
          </c:dPt>
          <c:dPt>
            <c:idx val="18"/>
            <c:marker>
              <c:symbol val="circle"/>
              <c:size val="6"/>
              <c:spPr>
                <a:solidFill>
                  <a:srgbClr val="00CC9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520-401B-847C-143B540CA38E}"/>
              </c:ext>
            </c:extLst>
          </c:dPt>
          <c:dPt>
            <c:idx val="20"/>
            <c:marker>
              <c:symbol val="circle"/>
              <c:size val="6"/>
              <c:spPr>
                <a:solidFill>
                  <a:srgbClr val="008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520-401B-847C-143B540CA38E}"/>
              </c:ext>
            </c:extLst>
          </c:dPt>
          <c:dPt>
            <c:idx val="21"/>
            <c:marker>
              <c:symbol val="circle"/>
              <c:size val="6"/>
              <c:spPr>
                <a:solidFill>
                  <a:srgbClr val="008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520-401B-847C-143B540CA38E}"/>
              </c:ext>
            </c:extLst>
          </c:dPt>
          <c:dPt>
            <c:idx val="25"/>
            <c:marker>
              <c:symbol val="circle"/>
              <c:size val="6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9520-401B-847C-143B540CA38E}"/>
              </c:ext>
            </c:extLst>
          </c:dPt>
          <c:dPt>
            <c:idx val="26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9520-401B-847C-143B540CA38E}"/>
              </c:ext>
            </c:extLst>
          </c:dPt>
          <c:dPt>
            <c:idx val="27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9520-401B-847C-143B540CA38E}"/>
              </c:ext>
            </c:extLst>
          </c:dPt>
          <c:dPt>
            <c:idx val="28"/>
            <c:marker>
              <c:symbol val="circle"/>
              <c:size val="6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9520-401B-847C-143B540CA38E}"/>
              </c:ext>
            </c:extLst>
          </c:dPt>
          <c:dPt>
            <c:idx val="29"/>
            <c:marker>
              <c:symbol val="circle"/>
              <c:size val="6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F-9520-401B-847C-143B540CA38E}"/>
              </c:ext>
            </c:extLst>
          </c:dPt>
          <c:dPt>
            <c:idx val="30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0-9520-401B-847C-143B540CA38E}"/>
              </c:ext>
            </c:extLst>
          </c:dPt>
          <c:dPt>
            <c:idx val="31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1-9520-401B-847C-143B540CA38E}"/>
              </c:ext>
            </c:extLst>
          </c:dPt>
          <c:dPt>
            <c:idx val="32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9520-401B-847C-143B540CA38E}"/>
              </c:ext>
            </c:extLst>
          </c:dPt>
          <c:dPt>
            <c:idx val="33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9520-401B-847C-143B540CA38E}"/>
              </c:ext>
            </c:extLst>
          </c:dPt>
          <c:dPt>
            <c:idx val="34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9520-401B-847C-143B540CA38E}"/>
              </c:ext>
            </c:extLst>
          </c:dPt>
          <c:dPt>
            <c:idx val="35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9520-401B-847C-143B540CA38E}"/>
              </c:ext>
            </c:extLst>
          </c:dPt>
          <c:dPt>
            <c:idx val="36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9520-401B-847C-143B540CA38E}"/>
              </c:ext>
            </c:extLst>
          </c:dPt>
          <c:dPt>
            <c:idx val="39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9520-401B-847C-143B540CA38E}"/>
              </c:ext>
            </c:extLst>
          </c:dPt>
          <c:dPt>
            <c:idx val="40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9520-401B-847C-143B540CA38E}"/>
              </c:ext>
            </c:extLst>
          </c:dPt>
          <c:dPt>
            <c:idx val="41"/>
            <c:marker>
              <c:symbol val="circle"/>
              <c:size val="6"/>
              <c:spPr>
                <a:solidFill>
                  <a:srgbClr val="00CC9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9520-401B-847C-143B540CA38E}"/>
              </c:ext>
            </c:extLst>
          </c:dPt>
          <c:dPt>
            <c:idx val="42"/>
            <c:marker>
              <c:symbol val="circle"/>
              <c:size val="6"/>
              <c:spPr>
                <a:solidFill>
                  <a:srgbClr val="00CC9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9520-401B-847C-143B540CA38E}"/>
              </c:ext>
            </c:extLst>
          </c:dPt>
          <c:dPt>
            <c:idx val="43"/>
            <c:marker>
              <c:symbol val="circle"/>
              <c:size val="6"/>
              <c:spPr>
                <a:solidFill>
                  <a:srgbClr val="00CC99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9520-401B-847C-143B540CA38E}"/>
              </c:ext>
            </c:extLst>
          </c:dPt>
          <c:dPt>
            <c:idx val="44"/>
            <c:marker>
              <c:symbol val="circle"/>
              <c:size val="6"/>
              <c:spPr>
                <a:solidFill>
                  <a:srgbClr val="00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9520-401B-847C-143B540CA38E}"/>
              </c:ext>
            </c:extLst>
          </c:dPt>
          <c:dPt>
            <c:idx val="45"/>
            <c:marker>
              <c:symbol val="circle"/>
              <c:size val="6"/>
              <c:spPr>
                <a:solidFill>
                  <a:srgbClr val="008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9520-401B-847C-143B540CA38E}"/>
              </c:ext>
            </c:extLst>
          </c:dPt>
          <c:dPt>
            <c:idx val="46"/>
            <c:marker>
              <c:symbol val="circle"/>
              <c:size val="6"/>
              <c:spPr>
                <a:solidFill>
                  <a:srgbClr val="9F14F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9520-401B-847C-143B540CA38E}"/>
              </c:ext>
            </c:extLst>
          </c:dPt>
          <c:dPt>
            <c:idx val="47"/>
            <c:marker>
              <c:symbol val="circle"/>
              <c:size val="6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9520-401B-847C-143B540CA38E}"/>
              </c:ext>
            </c:extLst>
          </c:dPt>
          <c:dLbls>
            <c:dLbl>
              <c:idx val="0"/>
              <c:layout>
                <c:manualLayout>
                  <c:x val="-2.2962112514351321E-3"/>
                  <c:y val="0"/>
                </c:manualLayout>
              </c:layout>
              <c:tx>
                <c:rich>
                  <a:bodyPr/>
                  <a:lstStyle/>
                  <a:p>
                    <a:fld id="{DE65236D-A4E1-4B4E-80A5-EBC4C2E598A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9520-401B-847C-143B540CA38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21808EF-D787-4055-BF1B-44636C742F9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520-401B-847C-143B540CA38E}"/>
                </c:ext>
              </c:extLst>
            </c:dLbl>
            <c:dLbl>
              <c:idx val="2"/>
              <c:layout>
                <c:manualLayout>
                  <c:x val="-5.7405281285878304E-3"/>
                  <c:y val="-3.3641715727502101E-3"/>
                </c:manualLayout>
              </c:layout>
              <c:tx>
                <c:rich>
                  <a:bodyPr/>
                  <a:lstStyle/>
                  <a:p>
                    <a:fld id="{7811E50C-AD42-453D-81CB-DAFACB72724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520-401B-847C-143B540CA38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524B09C-1364-46A2-8584-14FB094262D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520-401B-847C-143B540CA38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520-401B-847C-143B540CA38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03532BA-9C9B-4BC6-B2D4-4CA2508B4B0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9520-401B-847C-143B540CA38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45B32AE-0AEF-4039-BAC5-BC6F7AC89C6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520-401B-847C-143B540CA38E}"/>
                </c:ext>
              </c:extLst>
            </c:dLbl>
            <c:dLbl>
              <c:idx val="7"/>
              <c:layout>
                <c:manualLayout>
                  <c:x val="-2.5654465407667901E-2"/>
                  <c:y val="1.6808275332278168E-2"/>
                </c:manualLayout>
              </c:layout>
              <c:tx>
                <c:rich>
                  <a:bodyPr/>
                  <a:lstStyle/>
                  <a:p>
                    <a:fld id="{0BBDC763-8A55-496E-A896-7ED58E5F051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520-401B-847C-143B540CA38E}"/>
                </c:ext>
              </c:extLst>
            </c:dLbl>
            <c:dLbl>
              <c:idx val="8"/>
              <c:layout>
                <c:manualLayout>
                  <c:x val="-2.6607393077013479E-2"/>
                  <c:y val="1.3444103759527957E-2"/>
                </c:manualLayout>
              </c:layout>
              <c:tx>
                <c:rich>
                  <a:bodyPr/>
                  <a:lstStyle/>
                  <a:p>
                    <a:fld id="{C27708E5-391F-4E92-88A1-A107CC51A27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520-401B-847C-143B540CA38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9520-401B-847C-143B540CA38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2520A84-C16F-485F-91E5-8E0F11F4C90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520-401B-847C-143B540CA38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2FD8898-394A-4534-AC8E-E78E9D05B88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9520-401B-847C-143B540CA38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B2C7D9F-4813-46A6-89EF-B32C9A9E668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9520-401B-847C-143B540CA38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BCD4850D-2698-42CA-A42F-958CE56A6D1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9520-401B-847C-143B540CA38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E83AA6B-B56C-4C04-B6EA-D2E885F6284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9520-401B-847C-143B540CA38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3BA26918-E097-482E-B2E5-12CBA36473D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9520-401B-847C-143B540CA38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0915024-1E14-4EEE-B67A-8B28BFD90B4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9520-401B-847C-143B540CA38E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4263853C-FA5E-44A2-B9A2-22F44645201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9520-401B-847C-143B540CA38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BBD6BCD9-5CF8-4536-8A03-9946776263E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9520-401B-847C-143B540CA38E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9520-401B-847C-143B540CA38E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36A4BEE0-575B-4218-9864-21C370293D2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9520-401B-847C-143B540CA38E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069928F5-ECA3-42AC-8767-DFFA919779E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9520-401B-847C-143B540CA38E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9520-401B-847C-143B540CA38E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9520-401B-847C-143B540CA38E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9520-401B-847C-143B540CA38E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A149DFAE-BC1E-4E80-A2B6-3BF1DA5E2DC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9520-401B-847C-143B540CA38E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EABC6BDF-180B-4AA9-ACA2-5B88D723FD9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9520-401B-847C-143B540CA38E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7D341873-D091-4FDE-958B-531E24C694C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9520-401B-847C-143B540CA38E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3F8D7F24-7448-4B3E-93A6-B3005DDC215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9520-401B-847C-143B540CA38E}"/>
                </c:ext>
              </c:extLst>
            </c:dLbl>
            <c:dLbl>
              <c:idx val="29"/>
              <c:layout>
                <c:manualLayout>
                  <c:x val="-3.5608541182639238E-2"/>
                  <c:y val="-8.3978464004027635E-3"/>
                </c:manualLayout>
              </c:layout>
              <c:tx>
                <c:rich>
                  <a:bodyPr/>
                  <a:lstStyle/>
                  <a:p>
                    <a:fld id="{12301287-81E2-4C45-B6E8-FDE3A79EBCF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9520-401B-847C-143B540CA38E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7311191A-9183-41E8-98CF-2010BEBD438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9520-401B-847C-143B540CA38E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69EB6F9B-B9C0-4A6A-9862-372CED091AD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9520-401B-847C-143B540CA38E}"/>
                </c:ext>
              </c:extLst>
            </c:dLbl>
            <c:dLbl>
              <c:idx val="32"/>
              <c:layout>
                <c:manualLayout>
                  <c:x val="-2.2962112514351321E-3"/>
                  <c:y val="0"/>
                </c:manualLayout>
              </c:layout>
              <c:tx>
                <c:rich>
                  <a:bodyPr/>
                  <a:lstStyle/>
                  <a:p>
                    <a:fld id="{281A6E51-A144-400C-B91A-924871D2110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9520-401B-847C-143B540CA38E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BC07C1A3-6601-4AAE-81BF-E0D263417F4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9520-401B-847C-143B540CA38E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A31C9986-833B-4491-A267-EB68FA3DBA0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9520-401B-847C-143B540CA38E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802FB7D1-C654-4091-A7E0-6E6284B8CEE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9520-401B-847C-143B540CA38E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E4A6D80F-FAFD-4E76-A63A-7B78EF6F893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9520-401B-847C-143B540CA38E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9520-401B-847C-143B540CA38E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9520-401B-847C-143B540CA38E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AB56A61F-9DAE-447A-9363-9AA97A5CC4C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9520-401B-847C-143B540CA38E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7D2037E7-687A-457A-B07D-00DB0E6D5A7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9520-401B-847C-143B540CA38E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EC7146B2-5116-4079-A9CC-02FAE795FF2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9520-401B-847C-143B540CA38E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225E75CB-E112-40FC-A4EF-592B978A4C7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9520-401B-847C-143B540CA38E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57624E6D-9814-4C37-99CD-9DB789A61E8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9520-401B-847C-143B540CA38E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36438B22-7D3E-4007-B57B-9984C8C6ABF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9520-401B-847C-143B540CA38E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BECC76BE-257B-43B6-BC6B-E78833AB3A9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9520-401B-847C-143B540CA38E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19EEF330-15AF-4C86-95F6-6EDA5FF0772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9520-401B-847C-143B540CA38E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5C83605D-AEDB-4DFD-BC69-547657CAB7F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1-9520-401B-847C-143B540CA3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77080146844389552"/>
                  <c:y val="-9.668424355747642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R² = 0.2347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1'!$C$162:$C$209</c:f>
              <c:numCache>
                <c:formatCode>General</c:formatCode>
                <c:ptCount val="48"/>
                <c:pt idx="0">
                  <c:v>22.2</c:v>
                </c:pt>
                <c:pt idx="1">
                  <c:v>21.6</c:v>
                </c:pt>
                <c:pt idx="2">
                  <c:v>25.6</c:v>
                </c:pt>
                <c:pt idx="3">
                  <c:v>11.4</c:v>
                </c:pt>
                <c:pt idx="5">
                  <c:v>23.4</c:v>
                </c:pt>
                <c:pt idx="6">
                  <c:v>36.9</c:v>
                </c:pt>
                <c:pt idx="7">
                  <c:v>24.8</c:v>
                </c:pt>
                <c:pt idx="8">
                  <c:v>21.6</c:v>
                </c:pt>
                <c:pt idx="10">
                  <c:v>46</c:v>
                </c:pt>
                <c:pt idx="11">
                  <c:v>36.5</c:v>
                </c:pt>
                <c:pt idx="12">
                  <c:v>36.6</c:v>
                </c:pt>
                <c:pt idx="13">
                  <c:v>42.6</c:v>
                </c:pt>
                <c:pt idx="14">
                  <c:v>27.6</c:v>
                </c:pt>
                <c:pt idx="15">
                  <c:v>48.6</c:v>
                </c:pt>
                <c:pt idx="16">
                  <c:v>40.799999999999997</c:v>
                </c:pt>
                <c:pt idx="17">
                  <c:v>49.2</c:v>
                </c:pt>
                <c:pt idx="18">
                  <c:v>41.4</c:v>
                </c:pt>
                <c:pt idx="20">
                  <c:v>57</c:v>
                </c:pt>
                <c:pt idx="21">
                  <c:v>54.6</c:v>
                </c:pt>
                <c:pt idx="25">
                  <c:v>0.96</c:v>
                </c:pt>
                <c:pt idx="26">
                  <c:v>32</c:v>
                </c:pt>
                <c:pt idx="27">
                  <c:v>47.5</c:v>
                </c:pt>
                <c:pt idx="28">
                  <c:v>29.4</c:v>
                </c:pt>
                <c:pt idx="29">
                  <c:v>18</c:v>
                </c:pt>
                <c:pt idx="30">
                  <c:v>31.2</c:v>
                </c:pt>
                <c:pt idx="31">
                  <c:v>35.4</c:v>
                </c:pt>
                <c:pt idx="32">
                  <c:v>26.6</c:v>
                </c:pt>
                <c:pt idx="33">
                  <c:v>16.3</c:v>
                </c:pt>
                <c:pt idx="34">
                  <c:v>40.799999999999997</c:v>
                </c:pt>
                <c:pt idx="35">
                  <c:v>15.6</c:v>
                </c:pt>
                <c:pt idx="36">
                  <c:v>28</c:v>
                </c:pt>
                <c:pt idx="39">
                  <c:v>43.8</c:v>
                </c:pt>
                <c:pt idx="40">
                  <c:v>20.3</c:v>
                </c:pt>
                <c:pt idx="41">
                  <c:v>51</c:v>
                </c:pt>
                <c:pt idx="42">
                  <c:v>48.6</c:v>
                </c:pt>
                <c:pt idx="43">
                  <c:v>28.2</c:v>
                </c:pt>
                <c:pt idx="44">
                  <c:v>15.9</c:v>
                </c:pt>
                <c:pt idx="45">
                  <c:v>45.6</c:v>
                </c:pt>
                <c:pt idx="46">
                  <c:v>39.799999999999997</c:v>
                </c:pt>
                <c:pt idx="47">
                  <c:v>14.4</c:v>
                </c:pt>
              </c:numCache>
            </c:numRef>
          </c:xVal>
          <c:yVal>
            <c:numRef>
              <c:f>'Sheet 1'!$N$162:$N$209</c:f>
              <c:numCache>
                <c:formatCode>General</c:formatCode>
                <c:ptCount val="48"/>
                <c:pt idx="0">
                  <c:v>43.621753542865555</c:v>
                </c:pt>
                <c:pt idx="1">
                  <c:v>67.636332102791442</c:v>
                </c:pt>
                <c:pt idx="2">
                  <c:v>19.704721102092854</c:v>
                </c:pt>
                <c:pt idx="3">
                  <c:v>6.9013107823061786</c:v>
                </c:pt>
                <c:pt idx="5">
                  <c:v>72.539839493688902</c:v>
                </c:pt>
                <c:pt idx="6">
                  <c:v>66.957953862817661</c:v>
                </c:pt>
                <c:pt idx="7">
                  <c:v>19.988794790557712</c:v>
                </c:pt>
                <c:pt idx="8">
                  <c:v>16.506868683936879</c:v>
                </c:pt>
                <c:pt idx="10">
                  <c:v>153.53396538579179</c:v>
                </c:pt>
                <c:pt idx="11">
                  <c:v>329.26562036256524</c:v>
                </c:pt>
                <c:pt idx="12">
                  <c:v>161.92307692307693</c:v>
                </c:pt>
                <c:pt idx="13">
                  <c:v>386.9241453142223</c:v>
                </c:pt>
                <c:pt idx="14">
                  <c:v>202.20640982967703</c:v>
                </c:pt>
                <c:pt idx="15">
                  <c:v>158.25036449968664</c:v>
                </c:pt>
                <c:pt idx="16">
                  <c:v>279.15881058101922</c:v>
                </c:pt>
                <c:pt idx="17">
                  <c:v>614.8159602423749</c:v>
                </c:pt>
                <c:pt idx="18">
                  <c:v>18.442845310827327</c:v>
                </c:pt>
                <c:pt idx="20">
                  <c:v>35.328025666450927</c:v>
                </c:pt>
                <c:pt idx="21">
                  <c:v>192.40434828198858</c:v>
                </c:pt>
                <c:pt idx="25">
                  <c:v>37.497507625685763</c:v>
                </c:pt>
                <c:pt idx="26">
                  <c:v>47.452911696647412</c:v>
                </c:pt>
                <c:pt idx="27">
                  <c:v>196.01658054755535</c:v>
                </c:pt>
                <c:pt idx="28">
                  <c:v>130.09600854828005</c:v>
                </c:pt>
                <c:pt idx="29">
                  <c:v>15.816227849741718</c:v>
                </c:pt>
                <c:pt idx="30">
                  <c:v>58.906846794167251</c:v>
                </c:pt>
                <c:pt idx="31">
                  <c:v>315.15255132986886</c:v>
                </c:pt>
                <c:pt idx="32">
                  <c:v>6.2120737653563145</c:v>
                </c:pt>
                <c:pt idx="33">
                  <c:v>125.09307626695848</c:v>
                </c:pt>
                <c:pt idx="34">
                  <c:v>16.690329497421605</c:v>
                </c:pt>
                <c:pt idx="35">
                  <c:v>136.44417248783603</c:v>
                </c:pt>
                <c:pt idx="36">
                  <c:v>93.418896829013633</c:v>
                </c:pt>
                <c:pt idx="39">
                  <c:v>76.38607573093438</c:v>
                </c:pt>
                <c:pt idx="40">
                  <c:v>86.192310415340259</c:v>
                </c:pt>
                <c:pt idx="41">
                  <c:v>451.8659770976293</c:v>
                </c:pt>
                <c:pt idx="42">
                  <c:v>214.54530811935737</c:v>
                </c:pt>
                <c:pt idx="43">
                  <c:v>467.76570302157131</c:v>
                </c:pt>
                <c:pt idx="44">
                  <c:v>3.4494312893509482</c:v>
                </c:pt>
                <c:pt idx="45">
                  <c:v>321.11056210711672</c:v>
                </c:pt>
                <c:pt idx="46">
                  <c:v>147.82846098700938</c:v>
                </c:pt>
                <c:pt idx="47">
                  <c:v>17.694337650500515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1'!$B$162:$B$209</c15:f>
                <c15:dlblRangeCache>
                  <c:ptCount val="48"/>
                  <c:pt idx="0">
                    <c:v>Phillipines</c:v>
                  </c:pt>
                  <c:pt idx="1">
                    <c:v>India</c:v>
                  </c:pt>
                  <c:pt idx="2">
                    <c:v>Poland</c:v>
                  </c:pt>
                  <c:pt idx="3">
                    <c:v>Egypt</c:v>
                  </c:pt>
                  <c:pt idx="5">
                    <c:v>Thailand</c:v>
                  </c:pt>
                  <c:pt idx="6">
                    <c:v>Portugal</c:v>
                  </c:pt>
                  <c:pt idx="7">
                    <c:v>Mexico</c:v>
                  </c:pt>
                  <c:pt idx="8">
                    <c:v>Malaysia</c:v>
                  </c:pt>
                  <c:pt idx="10">
                    <c:v>Austria</c:v>
                  </c:pt>
                  <c:pt idx="11">
                    <c:v>Greece</c:v>
                  </c:pt>
                  <c:pt idx="12">
                    <c:v>Spain</c:v>
                  </c:pt>
                  <c:pt idx="13">
                    <c:v>Italy</c:v>
                  </c:pt>
                  <c:pt idx="14">
                    <c:v>Australia</c:v>
                  </c:pt>
                  <c:pt idx="15">
                    <c:v>France</c:v>
                  </c:pt>
                  <c:pt idx="16">
                    <c:v>Great Britain</c:v>
                  </c:pt>
                  <c:pt idx="17">
                    <c:v>Germany</c:v>
                  </c:pt>
                  <c:pt idx="18">
                    <c:v>Finland</c:v>
                  </c:pt>
                  <c:pt idx="20">
                    <c:v>Sweden</c:v>
                  </c:pt>
                  <c:pt idx="21">
                    <c:v>Denmark</c:v>
                  </c:pt>
                  <c:pt idx="25">
                    <c:v>Pakistan</c:v>
                  </c:pt>
                  <c:pt idx="26">
                    <c:v>Lithuania</c:v>
                  </c:pt>
                  <c:pt idx="27">
                    <c:v>Switzerland</c:v>
                  </c:pt>
                  <c:pt idx="28">
                    <c:v>Romania</c:v>
                  </c:pt>
                  <c:pt idx="29">
                    <c:v>Brazil</c:v>
                  </c:pt>
                  <c:pt idx="30">
                    <c:v>Turkey</c:v>
                  </c:pt>
                  <c:pt idx="31">
                    <c:v>Bulgaria</c:v>
                  </c:pt>
                  <c:pt idx="32">
                    <c:v>Iran</c:v>
                  </c:pt>
                  <c:pt idx="33">
                    <c:v>South Korea</c:v>
                  </c:pt>
                  <c:pt idx="34">
                    <c:v>Singapore</c:v>
                  </c:pt>
                  <c:pt idx="35">
                    <c:v>Ukraine</c:v>
                  </c:pt>
                  <c:pt idx="36">
                    <c:v>Israel</c:v>
                  </c:pt>
                  <c:pt idx="39">
                    <c:v>Canada</c:v>
                  </c:pt>
                  <c:pt idx="40">
                    <c:v>South Africa</c:v>
                  </c:pt>
                  <c:pt idx="41">
                    <c:v>Belgium</c:v>
                  </c:pt>
                  <c:pt idx="42">
                    <c:v>Netherlands</c:v>
                  </c:pt>
                  <c:pt idx="43">
                    <c:v>Japan</c:v>
                  </c:pt>
                  <c:pt idx="44">
                    <c:v>Russia</c:v>
                  </c:pt>
                  <c:pt idx="45">
                    <c:v>Czech republic</c:v>
                  </c:pt>
                  <c:pt idx="46">
                    <c:v>Chile</c:v>
                  </c:pt>
                  <c:pt idx="47">
                    <c:v>Morocco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520-401B-847C-143B540CA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514168"/>
        <c:axId val="482514496"/>
      </c:scatterChart>
      <c:valAx>
        <c:axId val="482514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300" b="0" i="0" u="none" strike="noStrike" baseline="0">
                    <a:effectLst/>
                  </a:rPr>
                  <a:t>UN Poll vote share for 'action on climate change'; a response shown to be cultural</a:t>
                </a:r>
                <a:endParaRPr lang="en-GB" sz="1300" baseline="0"/>
              </a:p>
            </c:rich>
          </c:tx>
          <c:layout>
            <c:manualLayout>
              <c:xMode val="edge"/>
              <c:yMode val="edge"/>
              <c:x val="0.29431321084864392"/>
              <c:y val="0.959129005751848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514496"/>
        <c:crosses val="autoZero"/>
        <c:crossBetween val="midCat"/>
      </c:valAx>
      <c:valAx>
        <c:axId val="48251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3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300" b="0" i="0" baseline="0">
                    <a:effectLst/>
                  </a:rPr>
                  <a:t>(GDPpC-normalised annual-sunshine-duration-adjusted Solar Capacity [MW]) / Population</a:t>
                </a:r>
                <a:r>
                  <a:rPr lang="en-GB" sz="1300" b="0" i="0" u="none" strike="noStrike" baseline="0">
                    <a:effectLst/>
                  </a:rPr>
                  <a:t> </a:t>
                </a:r>
                <a:endParaRPr lang="en-GB" sz="1300" baseline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3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514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6350</xdr:colOff>
      <xdr:row>194</xdr:row>
      <xdr:rowOff>3174</xdr:rowOff>
    </xdr:from>
    <xdr:to>
      <xdr:col>57</xdr:col>
      <xdr:colOff>603250</xdr:colOff>
      <xdr:row>230</xdr:row>
      <xdr:rowOff>57149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A6436C08-2105-4A02-94FA-AE25CCECE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6350</xdr:colOff>
      <xdr:row>193</xdr:row>
      <xdr:rowOff>3174</xdr:rowOff>
    </xdr:from>
    <xdr:to>
      <xdr:col>38</xdr:col>
      <xdr:colOff>6350</xdr:colOff>
      <xdr:row>228</xdr:row>
      <xdr:rowOff>177800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3DA71F12-65C4-465D-8B4E-E355C1567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160</xdr:row>
      <xdr:rowOff>12700</xdr:rowOff>
    </xdr:from>
    <xdr:to>
      <xdr:col>38</xdr:col>
      <xdr:colOff>6350</xdr:colOff>
      <xdr:row>191</xdr:row>
      <xdr:rowOff>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5AF973EA-2255-428B-8352-6656D844F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6350</xdr:colOff>
      <xdr:row>78</xdr:row>
      <xdr:rowOff>0</xdr:rowOff>
    </xdr:from>
    <xdr:to>
      <xdr:col>34</xdr:col>
      <xdr:colOff>0</xdr:colOff>
      <xdr:row>110</xdr:row>
      <xdr:rowOff>228600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9410E2B-3399-4CB7-B85B-7148D3DF1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6350</xdr:colOff>
      <xdr:row>78</xdr:row>
      <xdr:rowOff>12700</xdr:rowOff>
    </xdr:from>
    <xdr:to>
      <xdr:col>52</xdr:col>
      <xdr:colOff>603250</xdr:colOff>
      <xdr:row>111</xdr:row>
      <xdr:rowOff>19050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C0E28DFE-A26D-488A-A7B7-86DEC7877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40</xdr:col>
      <xdr:colOff>0</xdr:colOff>
      <xdr:row>160</xdr:row>
      <xdr:rowOff>0</xdr:rowOff>
    </xdr:from>
    <xdr:to>
      <xdr:col>58</xdr:col>
      <xdr:colOff>12700</xdr:colOff>
      <xdr:row>190</xdr:row>
      <xdr:rowOff>228600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E16A8FF5-CF4F-4390-B36E-EAAA30A42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6350</xdr:colOff>
      <xdr:row>6</xdr:row>
      <xdr:rowOff>3174</xdr:rowOff>
    </xdr:from>
    <xdr:to>
      <xdr:col>16</xdr:col>
      <xdr:colOff>0</xdr:colOff>
      <xdr:row>31</xdr:row>
      <xdr:rowOff>12700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B4E9AE04-62C2-455B-A398-64752A72C4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6350</xdr:colOff>
      <xdr:row>114</xdr:row>
      <xdr:rowOff>6350</xdr:rowOff>
    </xdr:from>
    <xdr:to>
      <xdr:col>35</xdr:col>
      <xdr:colOff>19050</xdr:colOff>
      <xdr:row>153</xdr:row>
      <xdr:rowOff>177800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3E93F2A-A8AA-434D-9763-969CF94C6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12700</xdr:colOff>
      <xdr:row>233</xdr:row>
      <xdr:rowOff>6350</xdr:rowOff>
    </xdr:from>
    <xdr:to>
      <xdr:col>38</xdr:col>
      <xdr:colOff>0</xdr:colOff>
      <xdr:row>275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D32EAD8-C8F2-40B8-AF22-C68739C29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6350</xdr:colOff>
      <xdr:row>280</xdr:row>
      <xdr:rowOff>6350</xdr:rowOff>
    </xdr:from>
    <xdr:to>
      <xdr:col>27</xdr:col>
      <xdr:colOff>12700</xdr:colOff>
      <xdr:row>310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A51F67A-E17D-4092-81F2-D4A602567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</xdr:col>
      <xdr:colOff>6350</xdr:colOff>
      <xdr:row>280</xdr:row>
      <xdr:rowOff>0</xdr:rowOff>
    </xdr:from>
    <xdr:to>
      <xdr:col>46</xdr:col>
      <xdr:colOff>6350</xdr:colOff>
      <xdr:row>310</xdr:row>
      <xdr:rowOff>6350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BFCFF0D-CA8B-4E44-848D-EFF7FE5F8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0</xdr:colOff>
      <xdr:row>315</xdr:row>
      <xdr:rowOff>6350</xdr:rowOff>
    </xdr:from>
    <xdr:to>
      <xdr:col>27</xdr:col>
      <xdr:colOff>6350</xdr:colOff>
      <xdr:row>349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862079-AB54-4E4B-9C1C-72F9CB380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6350</xdr:colOff>
      <xdr:row>359</xdr:row>
      <xdr:rowOff>0</xdr:rowOff>
    </xdr:from>
    <xdr:to>
      <xdr:col>23</xdr:col>
      <xdr:colOff>6350</xdr:colOff>
      <xdr:row>385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4EE018-4DC9-42B4-84BF-BE66E7BA0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25</xdr:col>
      <xdr:colOff>0</xdr:colOff>
      <xdr:row>359</xdr:row>
      <xdr:rowOff>6350</xdr:rowOff>
    </xdr:from>
    <xdr:to>
      <xdr:col>40</xdr:col>
      <xdr:colOff>6350</xdr:colOff>
      <xdr:row>385</xdr:row>
      <xdr:rowOff>6350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3B48C9FD-0335-4450-9548-65CC830CC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40</xdr:col>
      <xdr:colOff>6350</xdr:colOff>
      <xdr:row>233</xdr:row>
      <xdr:rowOff>6350</xdr:rowOff>
    </xdr:from>
    <xdr:to>
      <xdr:col>58</xdr:col>
      <xdr:colOff>6350</xdr:colOff>
      <xdr:row>275</xdr:row>
      <xdr:rowOff>6350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D5E858D6-A233-422B-BC5B-2017D81DB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0.03961</cdr:x>
      <cdr:y>0.00505</cdr:y>
    </cdr:from>
    <cdr:to>
      <cdr:x>0.08381</cdr:x>
      <cdr:y>0.05551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ED50340-0D84-4A85-AA28-A9B680921A6C}"/>
            </a:ext>
          </a:extLst>
        </cdr:cNvPr>
        <cdr:cNvSpPr txBox="1"/>
      </cdr:nvSpPr>
      <cdr:spPr>
        <a:xfrm xmlns:a="http://schemas.openxmlformats.org/drawingml/2006/main">
          <a:off x="438150" y="38100"/>
          <a:ext cx="488950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2000" b="1"/>
            <a:t>F7</a:t>
          </a:r>
        </a:p>
      </cdr:txBody>
    </cdr:sp>
  </cdr:relSizeAnchor>
  <cdr:relSizeAnchor xmlns:cdr="http://schemas.openxmlformats.org/drawingml/2006/chartDrawing">
    <cdr:from>
      <cdr:x>0.48227</cdr:x>
      <cdr:y>0.30747</cdr:y>
    </cdr:from>
    <cdr:to>
      <cdr:x>0.5856</cdr:x>
      <cdr:y>0.85751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22FB295D-44C6-4E77-B654-5239D67D4AA9}"/>
            </a:ext>
          </a:extLst>
        </cdr:cNvPr>
        <cdr:cNvCxnSpPr/>
      </cdr:nvCxnSpPr>
      <cdr:spPr>
        <a:xfrm xmlns:a="http://schemas.openxmlformats.org/drawingml/2006/main">
          <a:off x="5622584" y="2376095"/>
          <a:ext cx="1204684" cy="425068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00B05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0.08532</cdr:x>
      <cdr:y>0.44459</cdr:y>
    </cdr:from>
    <cdr:to>
      <cdr:x>0.17774</cdr:x>
      <cdr:y>0.52177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BCE133D1-D16A-4740-A48B-C69F8F5058B9}"/>
            </a:ext>
          </a:extLst>
        </cdr:cNvPr>
        <cdr:cNvSpPr txBox="1"/>
      </cdr:nvSpPr>
      <cdr:spPr>
        <a:xfrm xmlns:a="http://schemas.openxmlformats.org/drawingml/2006/main">
          <a:off x="994657" y="3435802"/>
          <a:ext cx="1077488" cy="5964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R = 0.4844</a:t>
          </a:r>
        </a:p>
        <a:p xmlns:a="http://schemas.openxmlformats.org/drawingml/2006/main">
          <a:pPr algn="ctr"/>
          <a:r>
            <a:rPr lang="en-GB" sz="1000" b="1"/>
            <a:t>p</a:t>
          </a:r>
          <a:r>
            <a:rPr lang="en-GB" sz="1000" b="1" baseline="0"/>
            <a:t> = 1.54E-3</a:t>
          </a:r>
        </a:p>
      </cdr:txBody>
    </cdr:sp>
  </cdr:relSizeAnchor>
  <cdr:relSizeAnchor xmlns:cdr="http://schemas.openxmlformats.org/drawingml/2006/chartDrawing">
    <cdr:from>
      <cdr:x>0.05262</cdr:x>
      <cdr:y>0.08917</cdr:y>
    </cdr:from>
    <cdr:to>
      <cdr:x>0.31029</cdr:x>
      <cdr:y>0.15448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3730CB15-54B3-4070-9AA0-F646612D14F0}"/>
            </a:ext>
          </a:extLst>
        </cdr:cNvPr>
        <cdr:cNvSpPr txBox="1"/>
      </cdr:nvSpPr>
      <cdr:spPr>
        <a:xfrm xmlns:a="http://schemas.openxmlformats.org/drawingml/2006/main">
          <a:off x="613476" y="689101"/>
          <a:ext cx="3004071" cy="5046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Colour-coded for Religiosity,</a:t>
          </a:r>
          <a:r>
            <a:rPr lang="en-GB" sz="1100" b="1" baseline="0"/>
            <a:t> see key below.</a:t>
          </a:r>
        </a:p>
        <a:p xmlns:a="http://schemas.openxmlformats.org/drawingml/2006/main">
          <a:pPr algn="ctr"/>
          <a:r>
            <a:rPr lang="en-GB" sz="1100" b="1" baseline="0"/>
            <a:t>Solar Capacity averaged over 2016 to 2018. </a:t>
          </a:r>
          <a:endParaRPr lang="en-GB" sz="1100" b="1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0.11446</cdr:x>
      <cdr:y>0.44569</cdr:y>
    </cdr:from>
    <cdr:to>
      <cdr:x>0.18939</cdr:x>
      <cdr:y>0.5012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CD24DCC-E697-430A-8B1C-141029DDADF5}"/>
            </a:ext>
          </a:extLst>
        </cdr:cNvPr>
        <cdr:cNvSpPr txBox="1"/>
      </cdr:nvSpPr>
      <cdr:spPr>
        <a:xfrm xmlns:a="http://schemas.openxmlformats.org/drawingml/2006/main">
          <a:off x="1315489" y="3523519"/>
          <a:ext cx="861208" cy="4388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>
              <a:solidFill>
                <a:sysClr val="windowText" lastClr="000000"/>
              </a:solidFill>
            </a:rPr>
            <a:t>R = 0.7262</a:t>
          </a:r>
        </a:p>
        <a:p xmlns:a="http://schemas.openxmlformats.org/drawingml/2006/main">
          <a:pPr algn="ctr"/>
          <a:r>
            <a:rPr lang="en-GB" sz="1000" b="1">
              <a:solidFill>
                <a:sysClr val="windowText" lastClr="000000"/>
              </a:solidFill>
            </a:rPr>
            <a:t>p = 7.89E-7</a:t>
          </a:r>
        </a:p>
      </cdr:txBody>
    </cdr:sp>
  </cdr:relSizeAnchor>
  <cdr:relSizeAnchor xmlns:cdr="http://schemas.openxmlformats.org/drawingml/2006/chartDrawing">
    <cdr:from>
      <cdr:x>0.0042</cdr:x>
      <cdr:y>0.00696</cdr:y>
    </cdr:from>
    <cdr:to>
      <cdr:x>0.04459</cdr:x>
      <cdr:y>0.05918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B61C514-B499-41D4-9408-50CB6CC457E5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488927" cy="3809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2000" b="1"/>
            <a:t>C3</a:t>
          </a:r>
        </a:p>
      </cdr:txBody>
    </cdr:sp>
  </cdr:relSizeAnchor>
  <cdr:relSizeAnchor xmlns:cdr="http://schemas.openxmlformats.org/drawingml/2006/chartDrawing">
    <cdr:from>
      <cdr:x>0.07669</cdr:x>
      <cdr:y>0.08475</cdr:y>
    </cdr:from>
    <cdr:to>
      <cdr:x>0.48343</cdr:x>
      <cdr:y>0.12888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730CB15-54B3-4070-9AA0-F646612D14F0}"/>
            </a:ext>
          </a:extLst>
        </cdr:cNvPr>
        <cdr:cNvSpPr txBox="1"/>
      </cdr:nvSpPr>
      <cdr:spPr>
        <a:xfrm xmlns:a="http://schemas.openxmlformats.org/drawingml/2006/main">
          <a:off x="881484" y="667304"/>
          <a:ext cx="4674766" cy="347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"GDPpC</a:t>
          </a:r>
          <a:r>
            <a:rPr lang="en-GB" sz="1100" b="1" baseline="0"/>
            <a:t>" = GDP-per-Capita.        </a:t>
          </a:r>
          <a:r>
            <a:rPr lang="en-GB" sz="1100" b="1"/>
            <a:t>Colour-coded for Religiosity,</a:t>
          </a:r>
          <a:r>
            <a:rPr lang="en-GB" sz="1100" b="1" baseline="0"/>
            <a:t> see key below. </a:t>
          </a:r>
          <a:endParaRPr lang="en-GB" sz="1100" b="1"/>
        </a:p>
      </cdr:txBody>
    </cdr:sp>
  </cdr:relSizeAnchor>
  <cdr:relSizeAnchor xmlns:cdr="http://schemas.openxmlformats.org/drawingml/2006/chartDrawing">
    <cdr:from>
      <cdr:x>0.25221</cdr:x>
      <cdr:y>0.21566</cdr:y>
    </cdr:from>
    <cdr:to>
      <cdr:x>0.5547</cdr:x>
      <cdr:y>0.21767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B79096B1-EE3F-4861-BD72-3768E1DA5832}"/>
            </a:ext>
          </a:extLst>
        </cdr:cNvPr>
        <cdr:cNvCxnSpPr/>
      </cdr:nvCxnSpPr>
      <cdr:spPr>
        <a:xfrm xmlns:a="http://schemas.openxmlformats.org/drawingml/2006/main">
          <a:off x="2898775" y="1704975"/>
          <a:ext cx="3476669" cy="15870"/>
        </a:xfrm>
        <a:prstGeom xmlns:a="http://schemas.openxmlformats.org/drawingml/2006/main" prst="line">
          <a:avLst/>
        </a:prstGeom>
        <a:ln xmlns:a="http://schemas.openxmlformats.org/drawingml/2006/main" w="508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0.32762</cdr:x>
      <cdr:y>0.20402</cdr:y>
    </cdr:from>
    <cdr:to>
      <cdr:x>0.81547</cdr:x>
      <cdr:y>0.20562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03BEA8F6-D59C-487B-9511-4FA114EA89E8}"/>
            </a:ext>
          </a:extLst>
        </cdr:cNvPr>
        <cdr:cNvCxnSpPr/>
      </cdr:nvCxnSpPr>
      <cdr:spPr>
        <a:xfrm xmlns:a="http://schemas.openxmlformats.org/drawingml/2006/main">
          <a:off x="3765500" y="1612931"/>
          <a:ext cx="5607100" cy="12669"/>
        </a:xfrm>
        <a:prstGeom xmlns:a="http://schemas.openxmlformats.org/drawingml/2006/main" prst="line">
          <a:avLst/>
        </a:prstGeom>
        <a:ln xmlns:a="http://schemas.openxmlformats.org/drawingml/2006/main" w="50800">
          <a:solidFill>
            <a:srgbClr val="0000FF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0.31658</cdr:x>
      <cdr:y>0.21044</cdr:y>
    </cdr:from>
    <cdr:to>
      <cdr:x>0.72845</cdr:x>
      <cdr:y>0.21165</cdr:y>
    </cdr:to>
    <cdr:cxnSp macro="">
      <cdr:nvCxnSpPr>
        <cdr:cNvPr id="18" name="Straight Connector 17">
          <a:extLst xmlns:a="http://schemas.openxmlformats.org/drawingml/2006/main">
            <a:ext uri="{FF2B5EF4-FFF2-40B4-BE49-F238E27FC236}">
              <a16:creationId xmlns:a16="http://schemas.microsoft.com/office/drawing/2014/main" id="{09636F18-677B-461A-B78D-3331152AE180}"/>
            </a:ext>
          </a:extLst>
        </cdr:cNvPr>
        <cdr:cNvCxnSpPr/>
      </cdr:nvCxnSpPr>
      <cdr:spPr>
        <a:xfrm xmlns:a="http://schemas.openxmlformats.org/drawingml/2006/main">
          <a:off x="3638583" y="1663686"/>
          <a:ext cx="4733892" cy="9539"/>
        </a:xfrm>
        <a:prstGeom xmlns:a="http://schemas.openxmlformats.org/drawingml/2006/main" prst="line">
          <a:avLst/>
        </a:prstGeom>
        <a:ln xmlns:a="http://schemas.openxmlformats.org/drawingml/2006/main" w="50800">
          <a:solidFill>
            <a:srgbClr val="B448F6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0.49807</cdr:x>
      <cdr:y>0.19839</cdr:y>
    </cdr:from>
    <cdr:to>
      <cdr:x>0.85442</cdr:x>
      <cdr:y>0.1996</cdr:y>
    </cdr:to>
    <cdr:cxnSp macro="">
      <cdr:nvCxnSpPr>
        <cdr:cNvPr id="25" name="Straight Connector 24">
          <a:extLst xmlns:a="http://schemas.openxmlformats.org/drawingml/2006/main">
            <a:ext uri="{FF2B5EF4-FFF2-40B4-BE49-F238E27FC236}">
              <a16:creationId xmlns:a16="http://schemas.microsoft.com/office/drawing/2014/main" id="{50170225-9AC1-4EBB-A2C7-7BD444ACD4E6}"/>
            </a:ext>
          </a:extLst>
        </cdr:cNvPr>
        <cdr:cNvCxnSpPr/>
      </cdr:nvCxnSpPr>
      <cdr:spPr>
        <a:xfrm xmlns:a="http://schemas.openxmlformats.org/drawingml/2006/main">
          <a:off x="5724525" y="1568450"/>
          <a:ext cx="4095750" cy="9525"/>
        </a:xfrm>
        <a:prstGeom xmlns:a="http://schemas.openxmlformats.org/drawingml/2006/main" prst="line">
          <a:avLst/>
        </a:prstGeom>
        <a:ln xmlns:a="http://schemas.openxmlformats.org/drawingml/2006/main" w="50800">
          <a:solidFill>
            <a:srgbClr val="00CC99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0.77017</cdr:x>
      <cdr:y>0.19277</cdr:y>
    </cdr:from>
    <cdr:to>
      <cdr:x>0.94475</cdr:x>
      <cdr:y>0.19438</cdr:y>
    </cdr:to>
    <cdr:cxnSp macro="">
      <cdr:nvCxnSpPr>
        <cdr:cNvPr id="29" name="Straight Connector 28">
          <a:extLst xmlns:a="http://schemas.openxmlformats.org/drawingml/2006/main">
            <a:ext uri="{FF2B5EF4-FFF2-40B4-BE49-F238E27FC236}">
              <a16:creationId xmlns:a16="http://schemas.microsoft.com/office/drawing/2014/main" id="{AB786C3E-F87F-4566-A4E3-433A3E768DA0}"/>
            </a:ext>
          </a:extLst>
        </cdr:cNvPr>
        <cdr:cNvCxnSpPr/>
      </cdr:nvCxnSpPr>
      <cdr:spPr>
        <a:xfrm xmlns:a="http://schemas.openxmlformats.org/drawingml/2006/main">
          <a:off x="8851900" y="1524000"/>
          <a:ext cx="2006584" cy="12720"/>
        </a:xfrm>
        <a:prstGeom xmlns:a="http://schemas.openxmlformats.org/drawingml/2006/main" prst="line">
          <a:avLst/>
        </a:prstGeom>
        <a:ln xmlns:a="http://schemas.openxmlformats.org/drawingml/2006/main" w="50800">
          <a:solidFill>
            <a:schemeClr val="accent6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0.47845</cdr:x>
      <cdr:y>0.20887</cdr:y>
    </cdr:from>
    <cdr:to>
      <cdr:x>0.72828</cdr:x>
      <cdr:y>0.253</cdr:y>
    </cdr:to>
    <cdr:sp macro="" textlink="">
      <cdr:nvSpPr>
        <cdr:cNvPr id="49" name="TextBox 1">
          <a:extLst xmlns:a="http://schemas.openxmlformats.org/drawingml/2006/main">
            <a:ext uri="{FF2B5EF4-FFF2-40B4-BE49-F238E27FC236}">
              <a16:creationId xmlns:a16="http://schemas.microsoft.com/office/drawing/2014/main" id="{FE2004CA-B99D-4D20-B944-F7CCDA5166D5}"/>
            </a:ext>
          </a:extLst>
        </cdr:cNvPr>
        <cdr:cNvSpPr txBox="1"/>
      </cdr:nvSpPr>
      <cdr:spPr>
        <a:xfrm xmlns:a="http://schemas.openxmlformats.org/drawingml/2006/main">
          <a:off x="5499100" y="1644650"/>
          <a:ext cx="2871421" cy="347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0"/>
            <a:t>&lt;&lt;  Religiosity</a:t>
          </a:r>
          <a:r>
            <a:rPr lang="en-GB" sz="1400" b="0" baseline="0"/>
            <a:t> bands  &gt;&gt; </a:t>
          </a:r>
          <a:endParaRPr lang="en-GB" sz="1400" b="0"/>
        </a:p>
      </cdr:txBody>
    </cdr:sp>
  </cdr:relSizeAnchor>
  <cdr:relSizeAnchor xmlns:cdr="http://schemas.openxmlformats.org/drawingml/2006/chartDrawing">
    <cdr:from>
      <cdr:x>0.09503</cdr:x>
      <cdr:y>0.22169</cdr:y>
    </cdr:from>
    <cdr:to>
      <cdr:x>0.43481</cdr:x>
      <cdr:y>0.22329</cdr:y>
    </cdr:to>
    <cdr:cxnSp macro="">
      <cdr:nvCxnSpPr>
        <cdr:cNvPr id="11" name="Straight Connector 10">
          <a:extLst xmlns:a="http://schemas.openxmlformats.org/drawingml/2006/main">
            <a:ext uri="{FF2B5EF4-FFF2-40B4-BE49-F238E27FC236}">
              <a16:creationId xmlns:a16="http://schemas.microsoft.com/office/drawing/2014/main" id="{8E714993-D1F4-4BB9-9034-475D0529392D}"/>
            </a:ext>
          </a:extLst>
        </cdr:cNvPr>
        <cdr:cNvCxnSpPr/>
      </cdr:nvCxnSpPr>
      <cdr:spPr>
        <a:xfrm xmlns:a="http://schemas.openxmlformats.org/drawingml/2006/main">
          <a:off x="1092200" y="1752600"/>
          <a:ext cx="3905250" cy="12700"/>
        </a:xfrm>
        <a:prstGeom xmlns:a="http://schemas.openxmlformats.org/drawingml/2006/main" prst="line">
          <a:avLst/>
        </a:prstGeom>
        <a:ln xmlns:a="http://schemas.openxmlformats.org/drawingml/2006/main" w="50800">
          <a:solidFill>
            <a:schemeClr val="accent2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0.36223</cdr:x>
      <cdr:y>0.24523</cdr:y>
    </cdr:from>
    <cdr:to>
      <cdr:x>0.49312</cdr:x>
      <cdr:y>0.57741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71904A28-9097-4109-A6B7-AFCFD03113CE}"/>
            </a:ext>
          </a:extLst>
        </cdr:cNvPr>
        <cdr:cNvCxnSpPr/>
      </cdr:nvCxnSpPr>
      <cdr:spPr>
        <a:xfrm xmlns:a="http://schemas.openxmlformats.org/drawingml/2006/main" flipH="1">
          <a:off x="4006832" y="1929376"/>
          <a:ext cx="1447866" cy="261347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0.66476</cdr:x>
      <cdr:y>0.46586</cdr:y>
    </cdr:from>
    <cdr:to>
      <cdr:x>0.7876</cdr:x>
      <cdr:y>0.79443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71904A28-9097-4109-A6B7-AFCFD03113CE}"/>
            </a:ext>
          </a:extLst>
        </cdr:cNvPr>
        <cdr:cNvCxnSpPr/>
      </cdr:nvCxnSpPr>
      <cdr:spPr>
        <a:xfrm xmlns:a="http://schemas.openxmlformats.org/drawingml/2006/main" flipH="1">
          <a:off x="7353391" y="3665251"/>
          <a:ext cx="1358819" cy="258507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0.85763</cdr:x>
      <cdr:y>0.26161</cdr:y>
    </cdr:from>
    <cdr:to>
      <cdr:x>0.93299</cdr:x>
      <cdr:y>0.31917</cdr:y>
    </cdr:to>
    <cdr:sp macro="" textlink="">
      <cdr:nvSpPr>
        <cdr:cNvPr id="17" name="TextBox 1">
          <a:extLst xmlns:a="http://schemas.openxmlformats.org/drawingml/2006/main">
            <a:ext uri="{FF2B5EF4-FFF2-40B4-BE49-F238E27FC236}">
              <a16:creationId xmlns:a16="http://schemas.microsoft.com/office/drawing/2014/main" id="{06FEFDEB-012D-4D30-8574-528E293A473B}"/>
            </a:ext>
          </a:extLst>
        </cdr:cNvPr>
        <cdr:cNvSpPr txBox="1"/>
      </cdr:nvSpPr>
      <cdr:spPr>
        <a:xfrm xmlns:a="http://schemas.openxmlformats.org/drawingml/2006/main">
          <a:off x="9486843" y="2071524"/>
          <a:ext cx="833610" cy="4557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ysClr val="windowText" lastClr="000000"/>
              </a:solidFill>
            </a:rPr>
            <a:t>R = 0.7237</a:t>
          </a:r>
        </a:p>
        <a:p xmlns:a="http://schemas.openxmlformats.org/drawingml/2006/main">
          <a:pPr algn="ctr"/>
          <a:r>
            <a:rPr lang="en-GB" sz="1000" b="1">
              <a:solidFill>
                <a:sysClr val="windowText" lastClr="000000"/>
              </a:solidFill>
            </a:rPr>
            <a:t>p = 9.0E-7</a:t>
          </a:r>
        </a:p>
        <a:p xmlns:a="http://schemas.openxmlformats.org/drawingml/2006/main">
          <a:endParaRPr lang="en-GB" sz="1100" b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0.13491</cdr:x>
      <cdr:y>0.39886</cdr:y>
    </cdr:from>
    <cdr:to>
      <cdr:x>0.32262</cdr:x>
      <cdr:y>0.4625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6084862-7A62-4B89-984F-301CA5A1955B}"/>
            </a:ext>
          </a:extLst>
        </cdr:cNvPr>
        <cdr:cNvSpPr txBox="1"/>
      </cdr:nvSpPr>
      <cdr:spPr>
        <a:xfrm xmlns:a="http://schemas.openxmlformats.org/drawingml/2006/main">
          <a:off x="1492288" y="3138075"/>
          <a:ext cx="2076391" cy="5006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/>
            <a:t>a) For the European nations: N&amp;W / Christian.</a:t>
          </a:r>
        </a:p>
      </cdr:txBody>
    </cdr:sp>
  </cdr:relSizeAnchor>
  <cdr:relSizeAnchor xmlns:cdr="http://schemas.openxmlformats.org/drawingml/2006/chartDrawing">
    <cdr:from>
      <cdr:x>0.41044</cdr:x>
      <cdr:y>0.72454</cdr:y>
    </cdr:from>
    <cdr:to>
      <cdr:x>0.59816</cdr:x>
      <cdr:y>0.84137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978E4C41-6670-4807-B55D-088E011A44AE}"/>
            </a:ext>
          </a:extLst>
        </cdr:cNvPr>
        <cdr:cNvSpPr txBox="1"/>
      </cdr:nvSpPr>
      <cdr:spPr>
        <a:xfrm xmlns:a="http://schemas.openxmlformats.org/drawingml/2006/main">
          <a:off x="4540218" y="5700404"/>
          <a:ext cx="2076502" cy="9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/>
            <a:t>b) For the European nations: S&amp;E / Christian.</a:t>
          </a:r>
        </a:p>
        <a:p xmlns:a="http://schemas.openxmlformats.org/drawingml/2006/main">
          <a:r>
            <a:rPr lang="en-GB" sz="1200" b="1"/>
            <a:t>For Islamic nations:</a:t>
          </a:r>
        </a:p>
        <a:p xmlns:a="http://schemas.openxmlformats.org/drawingml/2006/main">
          <a:r>
            <a:rPr lang="en-GB" sz="1200" b="1"/>
            <a:t>NW plus Shi'a.</a:t>
          </a:r>
        </a:p>
      </cdr:txBody>
    </cdr:sp>
  </cdr:relSizeAnchor>
  <cdr:relSizeAnchor xmlns:cdr="http://schemas.openxmlformats.org/drawingml/2006/chartDrawing">
    <cdr:from>
      <cdr:x>0.8186</cdr:x>
      <cdr:y>0.50148</cdr:y>
    </cdr:from>
    <cdr:to>
      <cdr:x>0.97532</cdr:x>
      <cdr:y>0.56076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F36A7AA1-B5E6-4CE0-9938-B8D2CFB4846E}"/>
            </a:ext>
          </a:extLst>
        </cdr:cNvPr>
        <cdr:cNvSpPr txBox="1"/>
      </cdr:nvSpPr>
      <cdr:spPr>
        <a:xfrm xmlns:a="http://schemas.openxmlformats.org/drawingml/2006/main">
          <a:off x="9055087" y="3945440"/>
          <a:ext cx="1733589" cy="4663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/>
            <a:t>c) </a:t>
          </a:r>
          <a:r>
            <a:rPr lang="en-GB" sz="1100" b="1">
              <a:effectLst/>
              <a:latin typeface="+mn-lt"/>
              <a:ea typeface="+mn-ea"/>
              <a:cs typeface="+mn-cs"/>
            </a:rPr>
            <a:t>For the Islamic nations:</a:t>
          </a:r>
        </a:p>
        <a:p xmlns:a="http://schemas.openxmlformats.org/drawingml/2006/main">
          <a:r>
            <a:rPr lang="en-GB" sz="1100" b="1" baseline="0">
              <a:effectLst/>
              <a:latin typeface="+mn-lt"/>
              <a:ea typeface="+mn-ea"/>
              <a:cs typeface="+mn-cs"/>
            </a:rPr>
            <a:t>Everywhere else / Sunni.</a:t>
          </a:r>
          <a:r>
            <a:rPr lang="en-GB" sz="1200" b="1" baseline="0"/>
            <a:t> </a:t>
          </a:r>
          <a:endParaRPr lang="en-GB" sz="1200" b="1"/>
        </a:p>
      </cdr:txBody>
    </cdr:sp>
  </cdr:relSizeAnchor>
  <cdr:relSizeAnchor xmlns:cdr="http://schemas.openxmlformats.org/drawingml/2006/chartDrawing">
    <cdr:from>
      <cdr:x>0.00459</cdr:x>
      <cdr:y>0.00697</cdr:y>
    </cdr:from>
    <cdr:to>
      <cdr:x>0.04879</cdr:x>
      <cdr:y>0.05928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EB61C514-B499-41D4-9408-50CB6CC457E5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488927" cy="3809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2000" b="1"/>
            <a:t>F8</a:t>
          </a:r>
        </a:p>
      </cdr:txBody>
    </cdr:sp>
  </cdr:relSizeAnchor>
  <cdr:relSizeAnchor xmlns:cdr="http://schemas.openxmlformats.org/drawingml/2006/chartDrawing">
    <cdr:from>
      <cdr:x>0.54363</cdr:x>
      <cdr:y>0.06529</cdr:y>
    </cdr:from>
    <cdr:to>
      <cdr:x>0.97294</cdr:x>
      <cdr:y>0.12073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859284C0-10D8-4C54-A2B5-88AD3B821FF4}"/>
            </a:ext>
          </a:extLst>
        </cdr:cNvPr>
        <cdr:cNvSpPr txBox="1"/>
      </cdr:nvSpPr>
      <cdr:spPr>
        <a:xfrm xmlns:a="http://schemas.openxmlformats.org/drawingml/2006/main">
          <a:off x="6013450" y="513683"/>
          <a:ext cx="4748959" cy="4361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Colour-coded for Religio-regional</a:t>
          </a:r>
          <a:r>
            <a:rPr lang="en-GB" sz="1100" b="1" baseline="0"/>
            <a:t> </a:t>
          </a:r>
          <a:r>
            <a:rPr lang="en-GB" sz="1100" b="1"/>
            <a:t>GDP-per-Capita (datapoints), and Per Capita GDPpC</a:t>
          </a:r>
          <a:r>
            <a:rPr lang="en-GB" sz="1100" b="1" baseline="0"/>
            <a:t>-levelised </a:t>
          </a:r>
          <a:r>
            <a:rPr lang="en-GB" sz="1100" b="1"/>
            <a:t>Renewable Energy Capacity rank (text color), see key below.</a:t>
          </a:r>
          <a:r>
            <a:rPr lang="en-GB" sz="1100" b="1" baseline="0"/>
            <a:t> </a:t>
          </a:r>
          <a:endParaRPr lang="en-GB" sz="1100" b="1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0.15542</cdr:x>
      <cdr:y>0.46365</cdr:y>
    </cdr:from>
    <cdr:to>
      <cdr:x>0.91522</cdr:x>
      <cdr:y>0.59899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159A5728-B77B-4357-8692-F734460EFC5B}"/>
            </a:ext>
          </a:extLst>
        </cdr:cNvPr>
        <cdr:cNvSpPr/>
      </cdr:nvSpPr>
      <cdr:spPr>
        <a:xfrm xmlns:a="http://schemas.openxmlformats.org/drawingml/2006/main" rot="20024885">
          <a:off x="1786314" y="3453511"/>
          <a:ext cx="8732817" cy="100811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20000"/>
            <a:lumOff val="80000"/>
            <a:alpha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0.00442</cdr:x>
      <cdr:y>0.00682</cdr:y>
    </cdr:from>
    <cdr:to>
      <cdr:x>0.04878</cdr:x>
      <cdr:y>0.06127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32AACE6-2B8F-4C0B-A75E-07ABE897D976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09903" cy="405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2000" b="1"/>
            <a:t>F9</a:t>
          </a:r>
        </a:p>
      </cdr:txBody>
    </cdr:sp>
  </cdr:relSizeAnchor>
  <cdr:relSizeAnchor xmlns:cdr="http://schemas.openxmlformats.org/drawingml/2006/chartDrawing">
    <cdr:from>
      <cdr:x>0.85801</cdr:x>
      <cdr:y>0.12532</cdr:y>
    </cdr:from>
    <cdr:to>
      <cdr:x>0.93366</cdr:x>
      <cdr:y>0.17818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114F2622-4C76-430F-A380-125EF6B98F34}"/>
            </a:ext>
          </a:extLst>
        </cdr:cNvPr>
        <cdr:cNvSpPr txBox="1"/>
      </cdr:nvSpPr>
      <cdr:spPr>
        <a:xfrm xmlns:a="http://schemas.openxmlformats.org/drawingml/2006/main">
          <a:off x="9861568" y="933450"/>
          <a:ext cx="869484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accent1"/>
              </a:solidFill>
            </a:rPr>
            <a:t>R = 0.649</a:t>
          </a:r>
        </a:p>
        <a:p xmlns:a="http://schemas.openxmlformats.org/drawingml/2006/main">
          <a:pPr algn="ctr"/>
          <a:r>
            <a:rPr lang="en-GB" sz="1000" b="1">
              <a:solidFill>
                <a:schemeClr val="accent1"/>
              </a:solidFill>
            </a:rPr>
            <a:t>p = 2.5E-5</a:t>
          </a:r>
        </a:p>
      </cdr:txBody>
    </cdr:sp>
  </cdr:relSizeAnchor>
  <cdr:relSizeAnchor xmlns:cdr="http://schemas.openxmlformats.org/drawingml/2006/chartDrawing">
    <cdr:from>
      <cdr:x>0.04034</cdr:x>
      <cdr:y>0.09292</cdr:y>
    </cdr:from>
    <cdr:to>
      <cdr:x>0.28564</cdr:x>
      <cdr:y>0.17562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6FC3E306-B1B6-4C5F-9ACB-F545D22FDCE7}"/>
            </a:ext>
          </a:extLst>
        </cdr:cNvPr>
        <cdr:cNvSpPr txBox="1"/>
      </cdr:nvSpPr>
      <cdr:spPr>
        <a:xfrm xmlns:a="http://schemas.openxmlformats.org/drawingml/2006/main">
          <a:off x="463593" y="692118"/>
          <a:ext cx="2819357" cy="615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>
              <a:effectLst/>
              <a:latin typeface="+mn-lt"/>
              <a:ea typeface="+mn-ea"/>
              <a:cs typeface="+mn-cs"/>
            </a:rPr>
            <a:t>"GDPpC</a:t>
          </a:r>
          <a:r>
            <a:rPr lang="en-GB" sz="1100" b="1" baseline="0">
              <a:effectLst/>
              <a:latin typeface="+mn-lt"/>
              <a:ea typeface="+mn-ea"/>
              <a:cs typeface="+mn-cs"/>
            </a:rPr>
            <a:t>" = GDP-per-Capita. </a:t>
          </a:r>
        </a:p>
        <a:p xmlns:a="http://schemas.openxmlformats.org/drawingml/2006/main">
          <a:pPr algn="ctr"/>
          <a:r>
            <a:rPr lang="en-GB" sz="1100" b="1" baseline="0">
              <a:effectLst/>
              <a:latin typeface="+mn-lt"/>
              <a:ea typeface="+mn-ea"/>
              <a:cs typeface="+mn-cs"/>
            </a:rPr>
            <a:t>Wind Capacity averaged over 2017/18.</a:t>
          </a:r>
        </a:p>
        <a:p xmlns:a="http://schemas.openxmlformats.org/drawingml/2006/main">
          <a:pPr algn="ctr"/>
          <a:r>
            <a:rPr lang="en-GB" sz="1100" b="1" baseline="0">
              <a:effectLst/>
              <a:latin typeface="+mn-lt"/>
              <a:ea typeface="+mn-ea"/>
              <a:cs typeface="+mn-cs"/>
            </a:rPr>
            <a:t>Solar Capacity averaged over 2016 to 18.       </a:t>
          </a:r>
          <a:endParaRPr lang="en-GB" sz="1100"/>
        </a:p>
      </cdr:txBody>
    </cdr:sp>
  </cdr:relSizeAnchor>
  <cdr:relSizeAnchor xmlns:cdr="http://schemas.openxmlformats.org/drawingml/2006/chartDrawing">
    <cdr:from>
      <cdr:x>0.66133</cdr:x>
      <cdr:y>0.76897</cdr:y>
    </cdr:from>
    <cdr:to>
      <cdr:x>0.96824</cdr:x>
      <cdr:y>0.9335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9CEBD78C-9FD1-4763-B349-EE67069D260D}"/>
            </a:ext>
          </a:extLst>
        </cdr:cNvPr>
        <cdr:cNvSpPr txBox="1"/>
      </cdr:nvSpPr>
      <cdr:spPr>
        <a:xfrm xmlns:a="http://schemas.openxmlformats.org/drawingml/2006/main">
          <a:off x="7600950" y="5727700"/>
          <a:ext cx="3527508" cy="12255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 u="sng"/>
            <a:t>Religio-regional GDPpC upper / lower ranking rule</a:t>
          </a:r>
          <a:r>
            <a:rPr lang="en-GB" sz="1100" b="1"/>
            <a:t>:</a:t>
          </a:r>
        </a:p>
        <a:p xmlns:a="http://schemas.openxmlformats.org/drawingml/2006/main">
          <a:r>
            <a:rPr lang="en-GB" sz="1100" b="1"/>
            <a:t>Dark colors</a:t>
          </a:r>
          <a:r>
            <a:rPr lang="en-GB" sz="1100" b="1" baseline="0"/>
            <a:t> near or </a:t>
          </a:r>
          <a:r>
            <a:rPr lang="en-GB" sz="1100" b="1" i="1" baseline="0"/>
            <a:t>below</a:t>
          </a:r>
          <a:r>
            <a:rPr lang="en-GB" sz="1100" b="1" baseline="0"/>
            <a:t> line, light near or </a:t>
          </a:r>
          <a:r>
            <a:rPr lang="en-GB" sz="1100" b="1" i="1" baseline="0"/>
            <a:t>above</a:t>
          </a:r>
          <a:endParaRPr lang="en-GB" sz="1100" b="1"/>
        </a:p>
        <a:p xmlns:a="http://schemas.openxmlformats.org/drawingml/2006/main">
          <a:r>
            <a:rPr lang="en-GB" sz="1100"/>
            <a:t>Conform</a:t>
          </a:r>
          <a:r>
            <a:rPr lang="en-GB" sz="1100" baseline="0"/>
            <a:t> : 23 nations [black text]        ('near'=in yellow box)</a:t>
          </a:r>
        </a:p>
        <a:p xmlns:a="http://schemas.openxmlformats.org/drawingml/2006/main">
          <a:r>
            <a:rPr lang="en-GB" sz="1100" baseline="0"/>
            <a:t>Don't conform : 3 nations [</a:t>
          </a:r>
          <a:r>
            <a:rPr lang="en-GB" sz="1100" baseline="0">
              <a:solidFill>
                <a:srgbClr val="FF0000"/>
              </a:solidFill>
            </a:rPr>
            <a:t>red text</a:t>
          </a:r>
          <a:r>
            <a:rPr lang="en-GB" sz="1100" baseline="0"/>
            <a:t>]</a:t>
          </a:r>
        </a:p>
        <a:p xmlns:a="http://schemas.openxmlformats.org/drawingml/2006/main">
          <a:r>
            <a:rPr lang="en-GB" sz="1100" baseline="0"/>
            <a:t>No Rel-reg peers : 9 nations [4 must conform, </a:t>
          </a:r>
          <a:r>
            <a:rPr lang="en-GB" sz="1100" baseline="0">
              <a:solidFill>
                <a:srgbClr val="00A249"/>
              </a:solidFill>
            </a:rPr>
            <a:t>green text</a:t>
          </a:r>
          <a:r>
            <a:rPr lang="en-GB" sz="1100" baseline="0"/>
            <a:t>]</a:t>
          </a:r>
        </a:p>
        <a:p xmlns:a="http://schemas.openxmlformats.org/drawingml/2006/main">
          <a:r>
            <a:rPr lang="en-GB" sz="1100" u="sng" baseline="0"/>
            <a:t>89% of nations conform</a:t>
          </a:r>
          <a:r>
            <a:rPr lang="en-GB" sz="1100" u="none" baseline="0"/>
            <a:t>, </a:t>
          </a:r>
          <a:r>
            <a:rPr lang="en-GB" sz="1100" i="1" u="none" baseline="0"/>
            <a:t>worst case </a:t>
          </a:r>
          <a:r>
            <a:rPr lang="en-GB" sz="1100" u="none" baseline="0"/>
            <a:t>with unpeered 77%,</a:t>
          </a:r>
        </a:p>
        <a:p xmlns:a="http://schemas.openxmlformats.org/drawingml/2006/main">
          <a:r>
            <a:rPr lang="en-GB" sz="1100" u="none" baseline="0"/>
            <a:t>       more likely ~83% (say 2 of 5 unknowns conforming)</a:t>
          </a:r>
          <a:endParaRPr lang="en-GB" sz="1100"/>
        </a:p>
      </cdr:txBody>
    </cdr:sp>
  </cdr:relSizeAnchor>
  <cdr:relSizeAnchor xmlns:cdr="http://schemas.openxmlformats.org/drawingml/2006/chartDrawing">
    <cdr:from>
      <cdr:x>0.13481</cdr:x>
      <cdr:y>0.76641</cdr:y>
    </cdr:from>
    <cdr:to>
      <cdr:x>0.19448</cdr:x>
      <cdr:y>0.85081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5D954EC7-155E-4E12-B6BF-3D04E5F234CB}"/>
            </a:ext>
          </a:extLst>
        </cdr:cNvPr>
        <cdr:cNvSpPr txBox="1"/>
      </cdr:nvSpPr>
      <cdr:spPr>
        <a:xfrm xmlns:a="http://schemas.openxmlformats.org/drawingml/2006/main">
          <a:off x="1549400" y="5708650"/>
          <a:ext cx="685800" cy="628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accent4"/>
              </a:solidFill>
            </a:rPr>
            <a:t>+/-10% ranking width</a:t>
          </a:r>
        </a:p>
        <a:p xmlns:a="http://schemas.openxmlformats.org/drawingml/2006/main">
          <a:endParaRPr lang="en-GB" sz="1100" b="1">
            <a:solidFill>
              <a:schemeClr val="accent1"/>
            </a:solidFill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0.21474</cdr:x>
      <cdr:y>0.17994</cdr:y>
    </cdr:from>
    <cdr:to>
      <cdr:x>0.26877</cdr:x>
      <cdr:y>0.38987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74D41BF1-AA35-4930-9520-C25E41042EB9}"/>
            </a:ext>
          </a:extLst>
        </cdr:cNvPr>
        <cdr:cNvSpPr/>
      </cdr:nvSpPr>
      <cdr:spPr>
        <a:xfrm xmlns:a="http://schemas.openxmlformats.org/drawingml/2006/main">
          <a:off x="1943099" y="1104900"/>
          <a:ext cx="488951" cy="128905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accent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0.55054</cdr:x>
      <cdr:y>0.406</cdr:y>
    </cdr:from>
    <cdr:to>
      <cdr:x>0.61404</cdr:x>
      <cdr:y>0.60201</cdr:y>
    </cdr:to>
    <cdr:sp macro="" textlink="">
      <cdr:nvSpPr>
        <cdr:cNvPr id="3" name="Oval 2">
          <a:extLst xmlns:a="http://schemas.openxmlformats.org/drawingml/2006/main">
            <a:ext uri="{FF2B5EF4-FFF2-40B4-BE49-F238E27FC236}">
              <a16:creationId xmlns:a16="http://schemas.microsoft.com/office/drawing/2014/main" id="{FFD29B50-8337-4D9C-9A5C-7DCA5EEE4482}"/>
            </a:ext>
          </a:extLst>
        </cdr:cNvPr>
        <cdr:cNvSpPr/>
      </cdr:nvSpPr>
      <cdr:spPr>
        <a:xfrm xmlns:a="http://schemas.openxmlformats.org/drawingml/2006/main" rot="601423">
          <a:off x="4981669" y="2492999"/>
          <a:ext cx="574587" cy="120358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6600CC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0.62661</cdr:x>
      <cdr:y>0.49212</cdr:y>
    </cdr:from>
    <cdr:to>
      <cdr:x>0.77553</cdr:x>
      <cdr:y>0.56525</cdr:y>
    </cdr:to>
    <cdr:sp macro="" textlink="">
      <cdr:nvSpPr>
        <cdr:cNvPr id="4" name="Oval 3">
          <a:extLst xmlns:a="http://schemas.openxmlformats.org/drawingml/2006/main">
            <a:ext uri="{FF2B5EF4-FFF2-40B4-BE49-F238E27FC236}">
              <a16:creationId xmlns:a16="http://schemas.microsoft.com/office/drawing/2014/main" id="{FFD29B50-8337-4D9C-9A5C-7DCA5EEE4482}"/>
            </a:ext>
          </a:extLst>
        </cdr:cNvPr>
        <cdr:cNvSpPr/>
      </cdr:nvSpPr>
      <cdr:spPr>
        <a:xfrm xmlns:a="http://schemas.openxmlformats.org/drawingml/2006/main" rot="2974018">
          <a:off x="6119303" y="2572595"/>
          <a:ext cx="449018" cy="134754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CC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0.58184</cdr:x>
      <cdr:y>0.28841</cdr:y>
    </cdr:from>
    <cdr:to>
      <cdr:x>0.65294</cdr:x>
      <cdr:y>0.70526</cdr:y>
    </cdr:to>
    <cdr:sp macro="" textlink="">
      <cdr:nvSpPr>
        <cdr:cNvPr id="5" name="Oval 4">
          <a:extLst xmlns:a="http://schemas.openxmlformats.org/drawingml/2006/main">
            <a:ext uri="{FF2B5EF4-FFF2-40B4-BE49-F238E27FC236}">
              <a16:creationId xmlns:a16="http://schemas.microsoft.com/office/drawing/2014/main" id="{FFD29B50-8337-4D9C-9A5C-7DCA5EEE4482}"/>
            </a:ext>
          </a:extLst>
        </cdr:cNvPr>
        <cdr:cNvSpPr/>
      </cdr:nvSpPr>
      <cdr:spPr>
        <a:xfrm xmlns:a="http://schemas.openxmlformats.org/drawingml/2006/main" rot="19646169">
          <a:off x="5264956" y="1770993"/>
          <a:ext cx="643326" cy="255962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accent6">
              <a:lumMod val="7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0.00561</cdr:x>
      <cdr:y>0.00841</cdr:y>
    </cdr:from>
    <cdr:to>
      <cdr:x>0.06196</cdr:x>
      <cdr:y>0.07557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4436D2F2-2AEE-4AAB-A0B5-7C1AF75D9EFC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09852" cy="4055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600" b="1"/>
            <a:t>F10</a:t>
          </a:r>
        </a:p>
      </cdr:txBody>
    </cdr:sp>
  </cdr:relSizeAnchor>
  <cdr:relSizeAnchor xmlns:cdr="http://schemas.openxmlformats.org/drawingml/2006/chartDrawing">
    <cdr:from>
      <cdr:x>0.872</cdr:x>
      <cdr:y>0.5873</cdr:y>
    </cdr:from>
    <cdr:to>
      <cdr:x>0.92824</cdr:x>
      <cdr:y>0.94279</cdr:y>
    </cdr:to>
    <cdr:sp macro="" textlink="">
      <cdr:nvSpPr>
        <cdr:cNvPr id="7" name="Oval 6">
          <a:extLst xmlns:a="http://schemas.openxmlformats.org/drawingml/2006/main">
            <a:ext uri="{FF2B5EF4-FFF2-40B4-BE49-F238E27FC236}">
              <a16:creationId xmlns:a16="http://schemas.microsoft.com/office/drawing/2014/main" id="{921958EA-216D-4101-AB2A-AE2B68BA2444}"/>
            </a:ext>
          </a:extLst>
        </cdr:cNvPr>
        <cdr:cNvSpPr/>
      </cdr:nvSpPr>
      <cdr:spPr>
        <a:xfrm xmlns:a="http://schemas.openxmlformats.org/drawingml/2006/main" rot="21366719">
          <a:off x="7890485" y="3606281"/>
          <a:ext cx="508909" cy="2182904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FF6699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0.51294</cdr:x>
      <cdr:y>0.66098</cdr:y>
    </cdr:from>
    <cdr:to>
      <cdr:x>0.74378</cdr:x>
      <cdr:y>0.7495</cdr:y>
    </cdr:to>
    <cdr:sp macro="" textlink="">
      <cdr:nvSpPr>
        <cdr:cNvPr id="3" name="Oval 2">
          <a:extLst xmlns:a="http://schemas.openxmlformats.org/drawingml/2006/main">
            <a:ext uri="{FF2B5EF4-FFF2-40B4-BE49-F238E27FC236}">
              <a16:creationId xmlns:a16="http://schemas.microsoft.com/office/drawing/2014/main" id="{35123FDD-25B6-4C00-8A70-38F0F5B46682}"/>
            </a:ext>
          </a:extLst>
        </cdr:cNvPr>
        <cdr:cNvSpPr/>
      </cdr:nvSpPr>
      <cdr:spPr>
        <a:xfrm xmlns:a="http://schemas.openxmlformats.org/drawingml/2006/main" rot="18557856">
          <a:off x="5538596" y="3187963"/>
          <a:ext cx="533984" cy="213284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accent6">
              <a:lumMod val="7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0.56022</cdr:x>
      <cdr:y>0.37424</cdr:y>
    </cdr:from>
    <cdr:to>
      <cdr:x>0.61892</cdr:x>
      <cdr:y>0.60048</cdr:y>
    </cdr:to>
    <cdr:sp macro="" textlink="">
      <cdr:nvSpPr>
        <cdr:cNvPr id="4" name="Oval 3">
          <a:extLst xmlns:a="http://schemas.openxmlformats.org/drawingml/2006/main">
            <a:ext uri="{FF2B5EF4-FFF2-40B4-BE49-F238E27FC236}">
              <a16:creationId xmlns:a16="http://schemas.microsoft.com/office/drawing/2014/main" id="{375D16F3-41E0-4E66-B09E-0F814BE07ECA}"/>
            </a:ext>
          </a:extLst>
        </cdr:cNvPr>
        <cdr:cNvSpPr/>
      </cdr:nvSpPr>
      <cdr:spPr>
        <a:xfrm xmlns:a="http://schemas.openxmlformats.org/drawingml/2006/main" rot="516094">
          <a:off x="5176045" y="2257618"/>
          <a:ext cx="542354" cy="1364793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6600CC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0.67799</cdr:x>
      <cdr:y>0.69613</cdr:y>
    </cdr:from>
    <cdr:to>
      <cdr:x>0.73847</cdr:x>
      <cdr:y>0.93593</cdr:y>
    </cdr:to>
    <cdr:sp macro="" textlink="">
      <cdr:nvSpPr>
        <cdr:cNvPr id="5" name="Oval 4">
          <a:extLst xmlns:a="http://schemas.openxmlformats.org/drawingml/2006/main">
            <a:ext uri="{FF2B5EF4-FFF2-40B4-BE49-F238E27FC236}">
              <a16:creationId xmlns:a16="http://schemas.microsoft.com/office/drawing/2014/main" id="{5C380372-FB19-4FD8-8C72-9DD567955E54}"/>
            </a:ext>
          </a:extLst>
        </cdr:cNvPr>
        <cdr:cNvSpPr/>
      </cdr:nvSpPr>
      <cdr:spPr>
        <a:xfrm xmlns:a="http://schemas.openxmlformats.org/drawingml/2006/main" rot="1535529">
          <a:off x="6264077" y="4199416"/>
          <a:ext cx="558831" cy="1446586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CC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0.22749</cdr:x>
      <cdr:y>0.18211</cdr:y>
    </cdr:from>
    <cdr:to>
      <cdr:x>0.29038</cdr:x>
      <cdr:y>0.49895</cdr:y>
    </cdr:to>
    <cdr:sp macro="" textlink="">
      <cdr:nvSpPr>
        <cdr:cNvPr id="6" name="Oval 5">
          <a:extLst xmlns:a="http://schemas.openxmlformats.org/drawingml/2006/main">
            <a:ext uri="{FF2B5EF4-FFF2-40B4-BE49-F238E27FC236}">
              <a16:creationId xmlns:a16="http://schemas.microsoft.com/office/drawing/2014/main" id="{D7FB6092-6A3E-4470-973E-83F02672DF9E}"/>
            </a:ext>
          </a:extLst>
        </cdr:cNvPr>
        <cdr:cNvSpPr/>
      </cdr:nvSpPr>
      <cdr:spPr>
        <a:xfrm xmlns:a="http://schemas.openxmlformats.org/drawingml/2006/main">
          <a:off x="2101850" y="1098550"/>
          <a:ext cx="581032" cy="191135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accent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0.0055</cdr:x>
      <cdr:y>0.00842</cdr:y>
    </cdr:from>
    <cdr:to>
      <cdr:x>0.06068</cdr:x>
      <cdr:y>0.07565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4436D2F2-2AEE-4AAB-A0B5-7C1AF75D9EFC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09852" cy="4055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600" b="1"/>
            <a:t>F11</a:t>
          </a:r>
        </a:p>
      </cdr:txBody>
    </cdr:sp>
  </cdr:relSizeAnchor>
  <cdr:relSizeAnchor xmlns:cdr="http://schemas.openxmlformats.org/drawingml/2006/chartDrawing">
    <cdr:from>
      <cdr:x>0.87228</cdr:x>
      <cdr:y>0.67807</cdr:y>
    </cdr:from>
    <cdr:to>
      <cdr:x>0.93098</cdr:x>
      <cdr:y>0.88371</cdr:y>
    </cdr:to>
    <cdr:sp macro="" textlink="">
      <cdr:nvSpPr>
        <cdr:cNvPr id="8" name="Oval 7">
          <a:extLst xmlns:a="http://schemas.openxmlformats.org/drawingml/2006/main">
            <a:ext uri="{FF2B5EF4-FFF2-40B4-BE49-F238E27FC236}">
              <a16:creationId xmlns:a16="http://schemas.microsoft.com/office/drawing/2014/main" id="{220F27E5-136A-4A33-AB23-5A4F8DC92674}"/>
            </a:ext>
          </a:extLst>
        </cdr:cNvPr>
        <cdr:cNvSpPr/>
      </cdr:nvSpPr>
      <cdr:spPr>
        <a:xfrm xmlns:a="http://schemas.openxmlformats.org/drawingml/2006/main" rot="20988032">
          <a:off x="8059237" y="4159368"/>
          <a:ext cx="542344" cy="126141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FF6699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0.00491</cdr:x>
      <cdr:y>0.00672</cdr:y>
    </cdr:from>
    <cdr:to>
      <cdr:x>0.06192</cdr:x>
      <cdr:y>0.05709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B61C514-B499-41D4-9408-50CB6CC457E5}"/>
            </a:ext>
          </a:extLst>
        </cdr:cNvPr>
        <cdr:cNvSpPr txBox="1"/>
      </cdr:nvSpPr>
      <cdr:spPr>
        <a:xfrm xmlns:a="http://schemas.openxmlformats.org/drawingml/2006/main">
          <a:off x="53876" y="51974"/>
          <a:ext cx="625574" cy="38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2000" b="1"/>
            <a:t>C4</a:t>
          </a:r>
        </a:p>
      </cdr:txBody>
    </cdr:sp>
  </cdr:relSizeAnchor>
  <cdr:relSizeAnchor xmlns:cdr="http://schemas.openxmlformats.org/drawingml/2006/chartDrawing">
    <cdr:from>
      <cdr:x>0.18981</cdr:x>
      <cdr:y>0.06404</cdr:y>
    </cdr:from>
    <cdr:to>
      <cdr:x>0.92419</cdr:x>
      <cdr:y>0.92365</cdr:y>
    </cdr:to>
    <cdr:sp macro="" textlink="">
      <cdr:nvSpPr>
        <cdr:cNvPr id="3" name="Right Triangle 2">
          <a:extLst xmlns:a="http://schemas.openxmlformats.org/drawingml/2006/main">
            <a:ext uri="{FF2B5EF4-FFF2-40B4-BE49-F238E27FC236}">
              <a16:creationId xmlns:a16="http://schemas.microsoft.com/office/drawing/2014/main" id="{F8C1CB66-6881-4E4D-9787-A13437A36062}"/>
            </a:ext>
          </a:extLst>
        </cdr:cNvPr>
        <cdr:cNvSpPr/>
      </cdr:nvSpPr>
      <cdr:spPr>
        <a:xfrm xmlns:a="http://schemas.openxmlformats.org/drawingml/2006/main">
          <a:off x="2082747" y="495305"/>
          <a:ext cx="8058205" cy="6648481"/>
        </a:xfrm>
        <a:prstGeom xmlns:a="http://schemas.openxmlformats.org/drawingml/2006/main" prst="rtTriangle">
          <a:avLst/>
        </a:prstGeom>
        <a:gradFill xmlns:a="http://schemas.openxmlformats.org/drawingml/2006/main" flip="none" rotWithShape="1">
          <a:gsLst>
            <a:gs pos="15000">
              <a:schemeClr val="accent6">
                <a:lumMod val="40000"/>
                <a:lumOff val="60000"/>
                <a:alpha val="50000"/>
              </a:schemeClr>
            </a:gs>
            <a:gs pos="90000">
              <a:schemeClr val="accent1">
                <a:lumMod val="20000"/>
                <a:lumOff val="80000"/>
                <a:alpha val="35000"/>
              </a:schemeClr>
            </a:gs>
          </a:gsLst>
          <a:lin ang="5400000" scaled="0"/>
          <a:tileRect/>
        </a:gra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0.93403</cdr:x>
      <cdr:y>0.89327</cdr:y>
    </cdr:from>
    <cdr:to>
      <cdr:x>0.98936</cdr:x>
      <cdr:y>0.97124</cdr:y>
    </cdr:to>
    <cdr:pic>
      <cdr:nvPicPr>
        <cdr:cNvPr id="10" name="chart">
          <a:extLst xmlns:a="http://schemas.openxmlformats.org/drawingml/2006/main">
            <a:ext uri="{FF2B5EF4-FFF2-40B4-BE49-F238E27FC236}">
              <a16:creationId xmlns:a16="http://schemas.microsoft.com/office/drawing/2014/main" id="{85AAB16D-4374-469C-8809-9D447C507E8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248914" y="6908834"/>
          <a:ext cx="607125" cy="60304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0.08912</cdr:x>
      <cdr:y>0.89245</cdr:y>
    </cdr:from>
    <cdr:to>
      <cdr:x>0.17245</cdr:x>
      <cdr:y>0.98068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B3E8F211-6D6B-4EA1-AE06-CAC76F46CB9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977916" y="6902450"/>
          <a:ext cx="914384" cy="68244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0.54688</cdr:x>
      <cdr:y>0.31527</cdr:y>
    </cdr:from>
    <cdr:to>
      <cdr:x>0.95255</cdr:x>
      <cdr:y>0.38177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D563B3A6-0166-4C3A-97AF-5B5D826717E4}"/>
            </a:ext>
          </a:extLst>
        </cdr:cNvPr>
        <cdr:cNvSpPr txBox="1"/>
      </cdr:nvSpPr>
      <cdr:spPr>
        <a:xfrm xmlns:a="http://schemas.openxmlformats.org/drawingml/2006/main">
          <a:off x="6000750" y="2438409"/>
          <a:ext cx="4451350" cy="514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aseline="0">
              <a:solidFill>
                <a:schemeClr val="bg2">
                  <a:lumMod val="10000"/>
                </a:schemeClr>
              </a:solidFill>
            </a:rPr>
            <a:t>Correction for GDP-per-Capita and Sunhine Duration, reveals that:</a:t>
          </a:r>
        </a:p>
        <a:p xmlns:a="http://schemas.openxmlformats.org/drawingml/2006/main">
          <a:pPr algn="ctr"/>
          <a:r>
            <a:rPr lang="en-GB" sz="1200" b="1" baseline="0">
              <a:solidFill>
                <a:schemeClr val="bg2">
                  <a:lumMod val="10000"/>
                </a:schemeClr>
              </a:solidFill>
            </a:rPr>
            <a:t>THE LESS SUNSHINE NATIONS RECEIVE, THE MORE THERE ARE WITH A GREATER CULTURAL COMMITMENT TO SOLAR POWER.</a:t>
          </a:r>
        </a:p>
      </cdr:txBody>
    </cdr:sp>
  </cdr:relSizeAnchor>
  <cdr:relSizeAnchor xmlns:cdr="http://schemas.openxmlformats.org/drawingml/2006/chartDrawing">
    <cdr:from>
      <cdr:x>0.03241</cdr:x>
      <cdr:y>0.85468</cdr:y>
    </cdr:from>
    <cdr:to>
      <cdr:x>0.07957</cdr:x>
      <cdr:y>0.88587</cdr:y>
    </cdr:to>
    <cdr:pic>
      <cdr:nvPicPr>
        <cdr:cNvPr id="8" name="chart">
          <a:extLst xmlns:a="http://schemas.openxmlformats.org/drawingml/2006/main">
            <a:ext uri="{FF2B5EF4-FFF2-40B4-BE49-F238E27FC236}">
              <a16:creationId xmlns:a16="http://schemas.microsoft.com/office/drawing/2014/main" id="{412E8059-CF15-45D7-A6B0-ECCE3C5491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355604" y="6610319"/>
          <a:ext cx="517477" cy="24123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0.04108</cdr:x>
      <cdr:y>0.15107</cdr:y>
    </cdr:from>
    <cdr:to>
      <cdr:x>0.1875</cdr:x>
      <cdr:y>0.24223</cdr:y>
    </cdr:to>
    <cdr:pic>
      <cdr:nvPicPr>
        <cdr:cNvPr id="14" name="chart">
          <a:extLst xmlns:a="http://schemas.openxmlformats.org/drawingml/2006/main">
            <a:ext uri="{FF2B5EF4-FFF2-40B4-BE49-F238E27FC236}">
              <a16:creationId xmlns:a16="http://schemas.microsoft.com/office/drawing/2014/main" id="{45571E47-C842-45BC-A4C4-3F8B05B252E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450807" y="1168411"/>
          <a:ext cx="1606638" cy="70505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0.95023</cdr:x>
      <cdr:y>0.8555</cdr:y>
    </cdr:from>
    <cdr:to>
      <cdr:x>0.99739</cdr:x>
      <cdr:y>0.88669</cdr:y>
    </cdr:to>
    <cdr:pic>
      <cdr:nvPicPr>
        <cdr:cNvPr id="15" name="chart">
          <a:extLst xmlns:a="http://schemas.openxmlformats.org/drawingml/2006/main">
            <a:ext uri="{FF2B5EF4-FFF2-40B4-BE49-F238E27FC236}">
              <a16:creationId xmlns:a16="http://schemas.microsoft.com/office/drawing/2014/main" id="{293EBFCC-98FF-48C8-A25A-271D769AB61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10426700" y="6616700"/>
          <a:ext cx="517469" cy="24122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0.03356</cdr:x>
      <cdr:y>0.06814</cdr:y>
    </cdr:from>
    <cdr:to>
      <cdr:x>0.17998</cdr:x>
      <cdr:y>0.1593</cdr:y>
    </cdr:to>
    <cdr:pic>
      <cdr:nvPicPr>
        <cdr:cNvPr id="9" name="chart">
          <a:extLst xmlns:a="http://schemas.openxmlformats.org/drawingml/2006/main">
            <a:ext uri="{FF2B5EF4-FFF2-40B4-BE49-F238E27FC236}">
              <a16:creationId xmlns:a16="http://schemas.microsoft.com/office/drawing/2014/main" id="{EF363780-D047-44B9-A148-F8FD533805E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368247" y="527015"/>
          <a:ext cx="1606638" cy="70505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0.03299</cdr:x>
      <cdr:y>0.17159</cdr:y>
    </cdr:from>
    <cdr:to>
      <cdr:x>0.04398</cdr:x>
      <cdr:y>0.1913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982FA6F7-74DE-4F7C-854A-7CD52E006D86}"/>
            </a:ext>
          </a:extLst>
        </cdr:cNvPr>
        <cdr:cNvSpPr/>
      </cdr:nvSpPr>
      <cdr:spPr>
        <a:xfrm xmlns:a="http://schemas.openxmlformats.org/drawingml/2006/main">
          <a:off x="361950" y="1327150"/>
          <a:ext cx="120650" cy="1524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0.68345</cdr:x>
      <cdr:y>0.11658</cdr:y>
    </cdr:from>
    <cdr:to>
      <cdr:x>0.82407</cdr:x>
      <cdr:y>0.29885</cdr:y>
    </cdr:to>
    <cdr:sp macro="" textlink="">
      <cdr:nvSpPr>
        <cdr:cNvPr id="16" name="Right Triangle 15">
          <a:extLst xmlns:a="http://schemas.openxmlformats.org/drawingml/2006/main">
            <a:ext uri="{FF2B5EF4-FFF2-40B4-BE49-F238E27FC236}">
              <a16:creationId xmlns:a16="http://schemas.microsoft.com/office/drawing/2014/main" id="{60D6CF53-1200-4A95-926D-0B18BCA3018D}"/>
            </a:ext>
          </a:extLst>
        </cdr:cNvPr>
        <cdr:cNvSpPr/>
      </cdr:nvSpPr>
      <cdr:spPr>
        <a:xfrm xmlns:a="http://schemas.openxmlformats.org/drawingml/2006/main">
          <a:off x="7499351" y="901701"/>
          <a:ext cx="1543050" cy="1409700"/>
        </a:xfrm>
        <a:prstGeom xmlns:a="http://schemas.openxmlformats.org/drawingml/2006/main" prst="rtTriangle">
          <a:avLst/>
        </a:prstGeom>
        <a:gradFill xmlns:a="http://schemas.openxmlformats.org/drawingml/2006/main" flip="none" rotWithShape="1">
          <a:gsLst>
            <a:gs pos="15000">
              <a:schemeClr val="accent6">
                <a:lumMod val="40000"/>
                <a:lumOff val="60000"/>
                <a:alpha val="50000"/>
              </a:schemeClr>
            </a:gs>
            <a:gs pos="90000">
              <a:schemeClr val="accent1">
                <a:lumMod val="20000"/>
                <a:lumOff val="80000"/>
                <a:alpha val="35000"/>
              </a:schemeClr>
            </a:gs>
          </a:gsLst>
          <a:lin ang="5400000" scaled="0"/>
          <a:tileRect/>
        </a:gra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0.66666</cdr:x>
      <cdr:y>0.26519</cdr:y>
    </cdr:from>
    <cdr:to>
      <cdr:x>0.83565</cdr:x>
      <cdr:y>0.31774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F92F6D79-72E4-48C8-9FCB-AA435900A0B4}"/>
            </a:ext>
          </a:extLst>
        </cdr:cNvPr>
        <cdr:cNvSpPr txBox="1"/>
      </cdr:nvSpPr>
      <cdr:spPr>
        <a:xfrm xmlns:a="http://schemas.openxmlformats.org/drawingml/2006/main">
          <a:off x="7315102" y="2051037"/>
          <a:ext cx="1854298" cy="406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aseline="0">
              <a:solidFill>
                <a:schemeClr val="tx1">
                  <a:lumMod val="65000"/>
                  <a:lumOff val="35000"/>
                </a:schemeClr>
              </a:solidFill>
            </a:rPr>
            <a:t>Lower Cultural Commitment</a:t>
          </a:r>
          <a:endParaRPr lang="en-GB" sz="10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0.66435</cdr:x>
      <cdr:y>0.12808</cdr:y>
    </cdr:from>
    <cdr:to>
      <cdr:x>0.75405</cdr:x>
      <cdr:y>0.18063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A9DA435E-87C8-4AE0-94B2-2BE50D223BC5}"/>
            </a:ext>
          </a:extLst>
        </cdr:cNvPr>
        <cdr:cNvSpPr txBox="1"/>
      </cdr:nvSpPr>
      <cdr:spPr>
        <a:xfrm xmlns:a="http://schemas.openxmlformats.org/drawingml/2006/main">
          <a:off x="7289830" y="990609"/>
          <a:ext cx="984261" cy="4064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>
              <a:solidFill>
                <a:schemeClr val="tx1">
                  <a:lumMod val="65000"/>
                  <a:lumOff val="35000"/>
                </a:schemeClr>
              </a:solidFill>
            </a:rPr>
            <a:t>Higher</a:t>
          </a:r>
          <a:r>
            <a:rPr lang="en-GB" sz="1000" baseline="0">
              <a:solidFill>
                <a:schemeClr val="tx1">
                  <a:lumMod val="65000"/>
                  <a:lumOff val="35000"/>
                </a:schemeClr>
              </a:solidFill>
            </a:rPr>
            <a:t> Cultural Commitment</a:t>
          </a:r>
          <a:endParaRPr lang="en-GB" sz="10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0.67303</cdr:x>
      <cdr:y>0.20772</cdr:y>
    </cdr:from>
    <cdr:to>
      <cdr:x>0.77546</cdr:x>
      <cdr:y>0.26027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229DFF92-00C4-4518-A56C-F877DFBB0BA3}"/>
            </a:ext>
          </a:extLst>
        </cdr:cNvPr>
        <cdr:cNvSpPr txBox="1"/>
      </cdr:nvSpPr>
      <cdr:spPr>
        <a:xfrm xmlns:a="http://schemas.openxmlformats.org/drawingml/2006/main">
          <a:off x="7385017" y="1606574"/>
          <a:ext cx="1123944" cy="406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aseline="0">
              <a:solidFill>
                <a:schemeClr val="tx1">
                  <a:lumMod val="65000"/>
                  <a:lumOff val="35000"/>
                </a:schemeClr>
              </a:solidFill>
            </a:rPr>
            <a:t>Medium Cultural Commitment</a:t>
          </a:r>
          <a:endParaRPr lang="en-GB" sz="10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0.07755</cdr:x>
      <cdr:y>0.24302</cdr:y>
    </cdr:from>
    <cdr:to>
      <cdr:x>0.16088</cdr:x>
      <cdr:y>0.33125</cdr:y>
    </cdr:to>
    <cdr:pic>
      <cdr:nvPicPr>
        <cdr:cNvPr id="17" name="chart">
          <a:extLst xmlns:a="http://schemas.openxmlformats.org/drawingml/2006/main">
            <a:ext uri="{FF2B5EF4-FFF2-40B4-BE49-F238E27FC236}">
              <a16:creationId xmlns:a16="http://schemas.microsoft.com/office/drawing/2014/main" id="{4C0E0F31-992A-4739-8DDF-2DC2CB5EB03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850900" y="1879600"/>
          <a:ext cx="914363" cy="682397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0.03919</cdr:x>
      <cdr:y>0.00615</cdr:y>
    </cdr:from>
    <cdr:to>
      <cdr:x>0.08634</cdr:x>
      <cdr:y>0.0589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ED50340-0D84-4A85-AA28-A9B680921A6C}"/>
            </a:ext>
          </a:extLst>
        </cdr:cNvPr>
        <cdr:cNvSpPr txBox="1"/>
      </cdr:nvSpPr>
      <cdr:spPr>
        <a:xfrm xmlns:a="http://schemas.openxmlformats.org/drawingml/2006/main">
          <a:off x="406400" y="44450"/>
          <a:ext cx="488950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2000" b="1"/>
            <a:t>F6</a:t>
          </a:r>
        </a:p>
      </cdr:txBody>
    </cdr:sp>
  </cdr:relSizeAnchor>
  <cdr:relSizeAnchor xmlns:cdr="http://schemas.openxmlformats.org/drawingml/2006/chartDrawing">
    <cdr:from>
      <cdr:x>0.73581</cdr:x>
      <cdr:y>0.06982</cdr:y>
    </cdr:from>
    <cdr:to>
      <cdr:x>0.97915</cdr:x>
      <cdr:y>0.19753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61C22B3-D173-456D-BA27-4E8CFE77D8D5}"/>
            </a:ext>
          </a:extLst>
        </cdr:cNvPr>
        <cdr:cNvSpPr txBox="1"/>
      </cdr:nvSpPr>
      <cdr:spPr>
        <a:xfrm xmlns:a="http://schemas.openxmlformats.org/drawingml/2006/main">
          <a:off x="8064500" y="520700"/>
          <a:ext cx="2667030" cy="952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Note:</a:t>
          </a:r>
          <a:r>
            <a:rPr lang="en-GB" sz="1100" baseline="0"/>
            <a:t> Excel claims a better fit to Power than Linear; it presumably translates to a liner function anyhow. It is better for us to do the same, and compare axes that will have linerar correlation anyhow.</a:t>
          </a:r>
          <a:endParaRPr lang="en-GB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0.04662</cdr:x>
      <cdr:y>0.00445</cdr:y>
    </cdr:from>
    <cdr:to>
      <cdr:x>0.09084</cdr:x>
      <cdr:y>0.05724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ED50340-0D84-4A85-AA28-A9B680921A6C}"/>
            </a:ext>
          </a:extLst>
        </cdr:cNvPr>
        <cdr:cNvSpPr txBox="1"/>
      </cdr:nvSpPr>
      <cdr:spPr>
        <a:xfrm xmlns:a="http://schemas.openxmlformats.org/drawingml/2006/main">
          <a:off x="544121" y="33164"/>
          <a:ext cx="516105" cy="3930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2000" b="1"/>
            <a:t>F5</a:t>
          </a:r>
        </a:p>
      </cdr:txBody>
    </cdr:sp>
  </cdr:relSizeAnchor>
  <cdr:relSizeAnchor xmlns:cdr="http://schemas.openxmlformats.org/drawingml/2006/chartDrawing">
    <cdr:from>
      <cdr:x>0.07506</cdr:x>
      <cdr:y>0.41364</cdr:y>
    </cdr:from>
    <cdr:to>
      <cdr:x>0.16581</cdr:x>
      <cdr:y>0.47292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8B7724DB-3D03-4692-B314-8E247DEAA35B}"/>
            </a:ext>
          </a:extLst>
        </cdr:cNvPr>
        <cdr:cNvSpPr txBox="1"/>
      </cdr:nvSpPr>
      <cdr:spPr>
        <a:xfrm xmlns:a="http://schemas.openxmlformats.org/drawingml/2006/main">
          <a:off x="876048" y="3079715"/>
          <a:ext cx="1059170" cy="4413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accent1"/>
              </a:solidFill>
            </a:rPr>
            <a:t>R = 0.5568</a:t>
          </a:r>
        </a:p>
        <a:p xmlns:a="http://schemas.openxmlformats.org/drawingml/2006/main">
          <a:pPr algn="ctr"/>
          <a:r>
            <a:rPr lang="en-GB" sz="1000" b="1">
              <a:solidFill>
                <a:schemeClr val="accent1"/>
              </a:solidFill>
            </a:rPr>
            <a:t>p = 1.91E-4</a:t>
          </a:r>
        </a:p>
      </cdr:txBody>
    </cdr:sp>
  </cdr:relSizeAnchor>
  <cdr:relSizeAnchor xmlns:cdr="http://schemas.openxmlformats.org/drawingml/2006/chartDrawing">
    <cdr:from>
      <cdr:x>0.75299</cdr:x>
      <cdr:y>0.0742</cdr:y>
    </cdr:from>
    <cdr:to>
      <cdr:x>0.9815</cdr:x>
      <cdr:y>0.20213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61C22B3-D173-456D-BA27-4E8CFE77D8D5}"/>
            </a:ext>
          </a:extLst>
        </cdr:cNvPr>
        <cdr:cNvSpPr txBox="1"/>
      </cdr:nvSpPr>
      <cdr:spPr>
        <a:xfrm xmlns:a="http://schemas.openxmlformats.org/drawingml/2006/main">
          <a:off x="8788400" y="552450"/>
          <a:ext cx="2667030" cy="952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Note:</a:t>
          </a:r>
          <a:r>
            <a:rPr lang="en-GB" sz="1100" baseline="0"/>
            <a:t> This surpringly good corellation (despite some outliers) is due to the historical accident of irreligion spreading outwards from nations in the North-West of Europe, which are also cloudy.</a:t>
          </a:r>
          <a:endParaRPr lang="en-GB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0.0453</cdr:x>
      <cdr:y>0.0061</cdr:y>
    </cdr:from>
    <cdr:to>
      <cdr:x>0.08945</cdr:x>
      <cdr:y>0.05836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ED50340-0D84-4A85-AA28-A9B680921A6C}"/>
            </a:ext>
          </a:extLst>
        </cdr:cNvPr>
        <cdr:cNvSpPr txBox="1"/>
      </cdr:nvSpPr>
      <cdr:spPr>
        <a:xfrm xmlns:a="http://schemas.openxmlformats.org/drawingml/2006/main">
          <a:off x="501650" y="44450"/>
          <a:ext cx="488950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2000" b="1"/>
            <a:t>F4</a:t>
          </a:r>
        </a:p>
      </cdr:txBody>
    </cdr:sp>
  </cdr:relSizeAnchor>
  <cdr:relSizeAnchor xmlns:cdr="http://schemas.openxmlformats.org/drawingml/2006/chartDrawing">
    <cdr:from>
      <cdr:x>0.75585</cdr:x>
      <cdr:y>0.06818</cdr:y>
    </cdr:from>
    <cdr:to>
      <cdr:x>0.98423</cdr:x>
      <cdr:y>0.18993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A8C4189-EE89-4E21-8E8D-357C0EE82A43}"/>
            </a:ext>
          </a:extLst>
        </cdr:cNvPr>
        <cdr:cNvSpPr txBox="1"/>
      </cdr:nvSpPr>
      <cdr:spPr>
        <a:xfrm xmlns:a="http://schemas.openxmlformats.org/drawingml/2006/main">
          <a:off x="8826500" y="533400"/>
          <a:ext cx="2667030" cy="952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Note:</a:t>
          </a:r>
          <a:r>
            <a:rPr lang="en-GB" sz="1100" baseline="0"/>
            <a:t> Excel claims a better fit to Power than Linear; it presumably translates to a liner function anyhow. It is better for us to do the same, and compare axes that will have linerar correlation anyhow.</a:t>
          </a:r>
          <a:endParaRPr lang="en-GB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0.04426</cdr:x>
      <cdr:y>0.00602</cdr:y>
    </cdr:from>
    <cdr:to>
      <cdr:x>0.08619</cdr:x>
      <cdr:y>0.05113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8B7FE7E-8D3F-4B2F-B9BA-76F5D01F0FB2}"/>
            </a:ext>
          </a:extLst>
        </cdr:cNvPr>
        <cdr:cNvSpPr txBox="1"/>
      </cdr:nvSpPr>
      <cdr:spPr>
        <a:xfrm xmlns:a="http://schemas.openxmlformats.org/drawingml/2006/main">
          <a:off x="489888" y="50831"/>
          <a:ext cx="464084" cy="3809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2000" b="1"/>
            <a:t>F2</a:t>
          </a:r>
        </a:p>
      </cdr:txBody>
    </cdr:sp>
  </cdr:relSizeAnchor>
  <cdr:relSizeAnchor xmlns:cdr="http://schemas.openxmlformats.org/drawingml/2006/chartDrawing">
    <cdr:from>
      <cdr:x>0.74641</cdr:x>
      <cdr:y>0.06466</cdr:y>
    </cdr:from>
    <cdr:to>
      <cdr:x>0.98738</cdr:x>
      <cdr:y>0.17744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2CA77756-37BD-4E7B-81A1-C5E7C64ECDBB}"/>
            </a:ext>
          </a:extLst>
        </cdr:cNvPr>
        <cdr:cNvSpPr txBox="1"/>
      </cdr:nvSpPr>
      <cdr:spPr>
        <a:xfrm xmlns:a="http://schemas.openxmlformats.org/drawingml/2006/main">
          <a:off x="8261350" y="546100"/>
          <a:ext cx="2667030" cy="952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Note:</a:t>
          </a:r>
          <a:r>
            <a:rPr lang="en-GB" sz="1100" baseline="0"/>
            <a:t> Excel claims a better fit to Power than Linear; it presumably translates to a liner function anyhow. It is better for us to do the same, and compare axes that will have linerar correlation anyhow.</a:t>
          </a:r>
          <a:endParaRPr lang="en-GB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0.04226</cdr:x>
      <cdr:y>0.00376</cdr:y>
    </cdr:from>
    <cdr:to>
      <cdr:x>0.08685</cdr:x>
      <cdr:y>0.04884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EE92C09-D302-4303-A829-0A338CDF918A}"/>
            </a:ext>
          </a:extLst>
        </cdr:cNvPr>
        <cdr:cNvSpPr txBox="1"/>
      </cdr:nvSpPr>
      <cdr:spPr>
        <a:xfrm xmlns:a="http://schemas.openxmlformats.org/drawingml/2006/main">
          <a:off x="463154" y="31784"/>
          <a:ext cx="488710" cy="381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2000" b="1"/>
            <a:t>F1</a:t>
          </a:r>
        </a:p>
      </cdr:txBody>
    </cdr:sp>
  </cdr:relSizeAnchor>
  <cdr:relSizeAnchor xmlns:cdr="http://schemas.openxmlformats.org/drawingml/2006/chartDrawing">
    <cdr:from>
      <cdr:x>0.84994</cdr:x>
      <cdr:y>0.38439</cdr:y>
    </cdr:from>
    <cdr:to>
      <cdr:x>0.94148</cdr:x>
      <cdr:y>0.45721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8B7724DB-3D03-4692-B314-8E247DEAA35B}"/>
            </a:ext>
          </a:extLst>
        </cdr:cNvPr>
        <cdr:cNvSpPr txBox="1"/>
      </cdr:nvSpPr>
      <cdr:spPr>
        <a:xfrm xmlns:a="http://schemas.openxmlformats.org/drawingml/2006/main">
          <a:off x="9315427" y="3251243"/>
          <a:ext cx="1003288" cy="615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accent1"/>
              </a:solidFill>
            </a:rPr>
            <a:t>R = 0.7705</a:t>
          </a:r>
        </a:p>
        <a:p xmlns:a="http://schemas.openxmlformats.org/drawingml/2006/main">
          <a:pPr algn="ctr"/>
          <a:r>
            <a:rPr lang="en-GB" sz="1000" b="1">
              <a:solidFill>
                <a:schemeClr val="accent1"/>
              </a:solidFill>
            </a:rPr>
            <a:t>p = 6.07E-9</a:t>
          </a:r>
        </a:p>
        <a:p xmlns:a="http://schemas.openxmlformats.org/drawingml/2006/main">
          <a:pPr algn="ctr"/>
          <a:endParaRPr lang="en-GB" sz="1100" b="1">
            <a:solidFill>
              <a:schemeClr val="accent1"/>
            </a:solidFill>
          </a:endParaRPr>
        </a:p>
      </cdr:txBody>
    </cdr:sp>
  </cdr:relSizeAnchor>
  <cdr:relSizeAnchor xmlns:cdr="http://schemas.openxmlformats.org/drawingml/2006/chartDrawing">
    <cdr:from>
      <cdr:x>0.78679</cdr:x>
      <cdr:y>0.0518</cdr:y>
    </cdr:from>
    <cdr:to>
      <cdr:x>0.97451</cdr:x>
      <cdr:y>0.16441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72E0DE1-09BF-456D-ACEC-3DF47FC9372D}"/>
            </a:ext>
          </a:extLst>
        </cdr:cNvPr>
        <cdr:cNvSpPr txBox="1"/>
      </cdr:nvSpPr>
      <cdr:spPr>
        <a:xfrm xmlns:a="http://schemas.openxmlformats.org/drawingml/2006/main">
          <a:off x="8623300" y="438150"/>
          <a:ext cx="2057400" cy="952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/>
            <a:t>Note:</a:t>
          </a:r>
          <a:r>
            <a:rPr lang="en-GB" sz="1100" baseline="0"/>
            <a:t> Ireland is an exception here. I'm not doing anything about this - if there's an issue it'll come out in the wash!</a:t>
          </a:r>
          <a:endParaRPr lang="en-GB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0.03631</cdr:x>
      <cdr:y>0.00372</cdr:y>
    </cdr:from>
    <cdr:to>
      <cdr:x>0.08346</cdr:x>
      <cdr:y>0.05594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ED50340-0D84-4A85-AA28-A9B680921A6C}"/>
            </a:ext>
          </a:extLst>
        </cdr:cNvPr>
        <cdr:cNvSpPr txBox="1"/>
      </cdr:nvSpPr>
      <cdr:spPr>
        <a:xfrm xmlns:a="http://schemas.openxmlformats.org/drawingml/2006/main">
          <a:off x="398890" y="29094"/>
          <a:ext cx="517966" cy="4088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2000" b="1"/>
            <a:t>F3</a:t>
          </a:r>
        </a:p>
      </cdr:txBody>
    </cdr:sp>
  </cdr:relSizeAnchor>
  <cdr:relSizeAnchor xmlns:cdr="http://schemas.openxmlformats.org/drawingml/2006/chartDrawing">
    <cdr:from>
      <cdr:x>0.85827</cdr:x>
      <cdr:y>0.40237</cdr:y>
    </cdr:from>
    <cdr:to>
      <cdr:x>0.95503</cdr:x>
      <cdr:y>0.47283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8B7724DB-3D03-4692-B314-8E247DEAA35B}"/>
            </a:ext>
          </a:extLst>
        </cdr:cNvPr>
        <cdr:cNvSpPr txBox="1"/>
      </cdr:nvSpPr>
      <cdr:spPr>
        <a:xfrm xmlns:a="http://schemas.openxmlformats.org/drawingml/2006/main">
          <a:off x="9428505" y="3150409"/>
          <a:ext cx="1062957" cy="5516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accent1"/>
              </a:solidFill>
            </a:rPr>
            <a:t>R = 0.645</a:t>
          </a:r>
        </a:p>
        <a:p xmlns:a="http://schemas.openxmlformats.org/drawingml/2006/main">
          <a:pPr algn="ctr"/>
          <a:r>
            <a:rPr lang="en-GB" sz="1000" b="1">
              <a:solidFill>
                <a:schemeClr val="accent1"/>
              </a:solidFill>
            </a:rPr>
            <a:t>p = 7.05E-6</a:t>
          </a:r>
        </a:p>
      </cdr:txBody>
    </cdr:sp>
  </cdr:relSizeAnchor>
  <cdr:relSizeAnchor xmlns:cdr="http://schemas.openxmlformats.org/drawingml/2006/chartDrawing">
    <cdr:from>
      <cdr:x>0.78035</cdr:x>
      <cdr:y>0.06732</cdr:y>
    </cdr:from>
    <cdr:to>
      <cdr:x>0.97457</cdr:x>
      <cdr:y>0.18897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79168D25-E51D-4202-8166-99809849D51B}"/>
            </a:ext>
          </a:extLst>
        </cdr:cNvPr>
        <cdr:cNvSpPr txBox="1"/>
      </cdr:nvSpPr>
      <cdr:spPr>
        <a:xfrm xmlns:a="http://schemas.openxmlformats.org/drawingml/2006/main">
          <a:off x="8572500" y="527050"/>
          <a:ext cx="2133600" cy="952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Note:</a:t>
          </a:r>
          <a:r>
            <a:rPr lang="en-GB" sz="1100" baseline="0"/>
            <a:t> Singapore is very much an exception here. I'm not doing anything about this - if there's an issue it'll come out in the wash!</a:t>
          </a:r>
          <a:endParaRPr lang="en-GB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0.00821</cdr:x>
      <cdr:y>0</cdr:y>
    </cdr:from>
    <cdr:to>
      <cdr:x>0.11088</cdr:x>
      <cdr:y>0.09426</cdr:y>
    </cdr:to>
    <cdr:sp macro="" textlink="">
      <cdr:nvSpPr>
        <cdr:cNvPr id="4" name="TextBox 32">
          <a:extLst xmlns:a="http://schemas.openxmlformats.org/drawingml/2006/main">
            <a:ext uri="{FF2B5EF4-FFF2-40B4-BE49-F238E27FC236}">
              <a16:creationId xmlns:a16="http://schemas.microsoft.com/office/drawing/2014/main" id="{A4FBED49-171A-4017-82E3-D7CA5F94C2A4}"/>
            </a:ext>
          </a:extLst>
        </cdr:cNvPr>
        <cdr:cNvSpPr txBox="1"/>
      </cdr:nvSpPr>
      <cdr:spPr>
        <a:xfrm xmlns:a="http://schemas.openxmlformats.org/drawingml/2006/main">
          <a:off x="50800" y="0"/>
          <a:ext cx="635000" cy="4222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2000" b="1" i="0" baseline="0">
              <a:solidFill>
                <a:sysClr val="windowText" lastClr="000000"/>
              </a:solidFill>
            </a:rPr>
            <a:t>F2</a:t>
          </a:r>
          <a:endParaRPr lang="en-GB" sz="1200" b="1" i="0" baseline="0">
            <a:solidFill>
              <a:sysClr val="windowText" lastClr="000000"/>
            </a:solidFill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0.05429</cdr:x>
      <cdr:y>0.06408</cdr:y>
    </cdr:from>
    <cdr:to>
      <cdr:x>0.31488</cdr:x>
      <cdr:y>0.13213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7A9F3EE-8F9E-45DB-A985-343CC94FD3B2}"/>
            </a:ext>
          </a:extLst>
        </cdr:cNvPr>
        <cdr:cNvSpPr txBox="1"/>
      </cdr:nvSpPr>
      <cdr:spPr>
        <a:xfrm xmlns:a="http://schemas.openxmlformats.org/drawingml/2006/main">
          <a:off x="635000" y="520435"/>
          <a:ext cx="3048000" cy="5527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Colour-coded for Religiosity,</a:t>
          </a:r>
          <a:r>
            <a:rPr lang="en-GB" sz="1100" b="1" baseline="0"/>
            <a:t> see key below.</a:t>
          </a:r>
        </a:p>
        <a:p xmlns:a="http://schemas.openxmlformats.org/drawingml/2006/main">
          <a:pPr algn="ctr"/>
          <a:r>
            <a:rPr lang="en-GB" sz="1100" b="1" baseline="0"/>
            <a:t>Wind Turbine Capacity averaged over 2017/18. </a:t>
          </a:r>
          <a:endParaRPr lang="en-GB" sz="1100" b="1"/>
        </a:p>
      </cdr:txBody>
    </cdr:sp>
  </cdr:relSizeAnchor>
  <cdr:relSizeAnchor xmlns:cdr="http://schemas.openxmlformats.org/drawingml/2006/chartDrawing">
    <cdr:from>
      <cdr:x>0.07081</cdr:x>
      <cdr:y>0.46495</cdr:y>
    </cdr:from>
    <cdr:to>
      <cdr:x>0.1448</cdr:x>
      <cdr:y>0.50594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7F01D49-E7A2-4A70-AF69-C288FFA5EF89}"/>
            </a:ext>
          </a:extLst>
        </cdr:cNvPr>
        <cdr:cNvSpPr txBox="1"/>
      </cdr:nvSpPr>
      <cdr:spPr>
        <a:xfrm xmlns:a="http://schemas.openxmlformats.org/drawingml/2006/main">
          <a:off x="828207" y="3776137"/>
          <a:ext cx="865439" cy="3329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 baseline="0">
              <a:solidFill>
                <a:sysClr val="windowText" lastClr="000000"/>
              </a:solidFill>
            </a:rPr>
            <a:t>R = 0.6389</a:t>
          </a:r>
        </a:p>
        <a:p xmlns:a="http://schemas.openxmlformats.org/drawingml/2006/main">
          <a:pPr algn="ctr"/>
          <a:r>
            <a:rPr lang="en-GB" sz="1000" b="1" baseline="0">
              <a:solidFill>
                <a:sysClr val="windowText" lastClr="000000"/>
              </a:solidFill>
            </a:rPr>
            <a:t>p = 9.12E-6 </a:t>
          </a:r>
          <a:endParaRPr lang="en-GB" sz="1000" b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0.04335</cdr:x>
      <cdr:y>0.00625</cdr:y>
    </cdr:from>
    <cdr:to>
      <cdr:x>0.08786</cdr:x>
      <cdr:y>0.05317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7ED50340-0D84-4A85-AA28-A9B680921A6C}"/>
            </a:ext>
          </a:extLst>
        </cdr:cNvPr>
        <cdr:cNvSpPr txBox="1"/>
      </cdr:nvSpPr>
      <cdr:spPr>
        <a:xfrm xmlns:a="http://schemas.openxmlformats.org/drawingml/2006/main">
          <a:off x="476250" y="50800"/>
          <a:ext cx="488950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600" b="1"/>
            <a:t>C2</a:t>
          </a:r>
        </a:p>
      </cdr:txBody>
    </cdr:sp>
  </cdr:relSizeAnchor>
  <cdr:relSizeAnchor xmlns:cdr="http://schemas.openxmlformats.org/drawingml/2006/chartDrawing">
    <cdr:from>
      <cdr:x>0.54809</cdr:x>
      <cdr:y>0.39291</cdr:y>
    </cdr:from>
    <cdr:to>
      <cdr:x>0.65869</cdr:x>
      <cdr:y>0.79227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F8A46F11-9AF4-4717-AB8E-4E4569483D13}"/>
            </a:ext>
          </a:extLst>
        </cdr:cNvPr>
        <cdr:cNvCxnSpPr/>
      </cdr:nvCxnSpPr>
      <cdr:spPr>
        <a:xfrm xmlns:a="http://schemas.openxmlformats.org/drawingml/2006/main">
          <a:off x="6410865" y="3191062"/>
          <a:ext cx="1293655" cy="324346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00B05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n.wikipedia.org/wiki/List_of_countries_by_past_and_projected_GDP_(PPP)_per_capita" TargetMode="External"/><Relationship Id="rId13" Type="http://schemas.openxmlformats.org/officeDocument/2006/relationships/hyperlink" Target="https://en.wikipedia.org/wiki/Sunshine_duration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en.wikipedia.org/wiki/Solar_power_by_country" TargetMode="External"/><Relationship Id="rId7" Type="http://schemas.openxmlformats.org/officeDocument/2006/relationships/hyperlink" Target="https://en.wikipedia.org/wiki/List_of_countries_by_past_and_projected_GDP_(PPP)_per_capita" TargetMode="External"/><Relationship Id="rId12" Type="http://schemas.openxmlformats.org/officeDocument/2006/relationships/hyperlink" Target="http://data.myworld2015.org/" TargetMode="External"/><Relationship Id="rId17" Type="http://schemas.openxmlformats.org/officeDocument/2006/relationships/hyperlink" Target="https://www.pewforum.org/2012/08/09/the-worlds-muslims-unity-and-diversity-2-religious-commitment/" TargetMode="External"/><Relationship Id="rId2" Type="http://schemas.openxmlformats.org/officeDocument/2006/relationships/hyperlink" Target="http://data.un.org/Data.aspx?d=CLINO&amp;f=ElementCode%3A15%3BCountryCode%3AKO" TargetMode="External"/><Relationship Id="rId16" Type="http://schemas.openxmlformats.org/officeDocument/2006/relationships/hyperlink" Target="https://en.wikipedia.org/wiki/List_of_countries_by_irreligion" TargetMode="External"/><Relationship Id="rId1" Type="http://schemas.openxmlformats.org/officeDocument/2006/relationships/hyperlink" Target="https://wiki2.org/en/List_of_cities_by_sunshine_duration" TargetMode="External"/><Relationship Id="rId6" Type="http://schemas.openxmlformats.org/officeDocument/2006/relationships/hyperlink" Target="https://www.worldometers.info/world-population/population-by-country/" TargetMode="External"/><Relationship Id="rId11" Type="http://schemas.openxmlformats.org/officeDocument/2006/relationships/hyperlink" Target="http://data.myworld2015.org/" TargetMode="External"/><Relationship Id="rId5" Type="http://schemas.openxmlformats.org/officeDocument/2006/relationships/hyperlink" Target="https://en.wikipedia.org/wiki/Wind_power_by_country" TargetMode="External"/><Relationship Id="rId15" Type="http://schemas.openxmlformats.org/officeDocument/2006/relationships/hyperlink" Target="https://en.wikipedia.org/wiki/Importance_of_religion_by_country" TargetMode="External"/><Relationship Id="rId10" Type="http://schemas.openxmlformats.org/officeDocument/2006/relationships/hyperlink" Target="http://data.myworld2015.org/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sunmetrix.com/what-is-capacity-factor-and-how-does-solar-energy-compare/" TargetMode="External"/><Relationship Id="rId9" Type="http://schemas.openxmlformats.org/officeDocument/2006/relationships/hyperlink" Target="https://www.worldometers.info/world-population/population-by-country/" TargetMode="External"/><Relationship Id="rId14" Type="http://schemas.openxmlformats.org/officeDocument/2006/relationships/hyperlink" Target="https://en.wikipedia.org/wiki/List_of_IMF_ranked_countries_by_GD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F6742-73AE-4804-B7F1-CE1857396AA0}">
  <dimension ref="A2:BY398"/>
  <sheetViews>
    <sheetView tabSelected="1" zoomScaleNormal="100" workbookViewId="0">
      <selection activeCell="A3" sqref="A3"/>
    </sheetView>
  </sheetViews>
  <sheetFormatPr defaultRowHeight="14.5" x14ac:dyDescent="0.35"/>
  <cols>
    <col min="1" max="1" width="11.453125" customWidth="1"/>
    <col min="2" max="2" width="14.36328125" customWidth="1"/>
    <col min="3" max="3" width="15.1796875" customWidth="1"/>
    <col min="4" max="5" width="13.36328125" customWidth="1"/>
    <col min="6" max="6" width="12.81640625" customWidth="1"/>
    <col min="7" max="7" width="11.7265625" customWidth="1"/>
    <col min="8" max="8" width="11.6328125" customWidth="1"/>
    <col min="9" max="9" width="12.1796875" customWidth="1"/>
    <col min="10" max="10" width="9.26953125" bestFit="1" customWidth="1"/>
    <col min="11" max="12" width="10.90625" customWidth="1"/>
    <col min="13" max="14" width="12.08984375" customWidth="1"/>
    <col min="15" max="15" width="11.26953125" customWidth="1"/>
    <col min="16" max="16" width="11" customWidth="1"/>
    <col min="17" max="17" width="8.90625" customWidth="1"/>
    <col min="31" max="31" width="10" bestFit="1" customWidth="1"/>
  </cols>
  <sheetData>
    <row r="2" spans="1:60" ht="26" x14ac:dyDescent="0.35">
      <c r="A2" s="5"/>
      <c r="B2" s="256" t="s">
        <v>325</v>
      </c>
      <c r="C2" s="5"/>
      <c r="D2" s="5"/>
      <c r="E2" s="5"/>
      <c r="F2" s="5"/>
      <c r="G2" s="5"/>
      <c r="H2" s="5"/>
      <c r="I2" s="5"/>
      <c r="J2" s="5"/>
      <c r="K2" s="12"/>
      <c r="L2" s="12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</row>
    <row r="4" spans="1:60" ht="18.5" x14ac:dyDescent="0.35">
      <c r="Y4" s="26"/>
      <c r="Z4" s="3"/>
      <c r="AA4" s="7"/>
      <c r="AB4" s="6"/>
      <c r="AC4" s="9"/>
      <c r="AS4" s="46"/>
      <c r="AT4" s="23"/>
      <c r="AU4" s="24"/>
      <c r="AV4" s="27"/>
      <c r="AW4" s="47"/>
      <c r="AX4" s="11"/>
      <c r="AY4" s="11"/>
      <c r="AZ4" s="30"/>
      <c r="BA4" s="11"/>
      <c r="BB4" s="11"/>
      <c r="BC4" s="30"/>
      <c r="BD4" s="30"/>
      <c r="BE4" s="11"/>
      <c r="BF4" s="45"/>
      <c r="BG4" s="11"/>
      <c r="BH4" s="11"/>
    </row>
    <row r="5" spans="1:60" ht="18.5" x14ac:dyDescent="0.35">
      <c r="Y5" s="26"/>
      <c r="Z5" s="3"/>
      <c r="AA5" s="7"/>
      <c r="AB5" s="6"/>
      <c r="AC5" s="9"/>
      <c r="AS5" s="46"/>
      <c r="AT5" s="23"/>
      <c r="AU5" s="24"/>
      <c r="AV5" s="27"/>
      <c r="AW5" s="47"/>
      <c r="AX5" s="11"/>
      <c r="AY5" s="11"/>
      <c r="AZ5" s="30"/>
      <c r="BA5" s="11"/>
      <c r="BB5" s="11"/>
      <c r="BC5" s="30"/>
      <c r="BD5" s="30"/>
      <c r="BE5" s="11"/>
      <c r="BF5" s="45"/>
      <c r="BG5" s="11"/>
      <c r="BH5" s="11"/>
    </row>
    <row r="6" spans="1:60" ht="24" customHeight="1" x14ac:dyDescent="0.35">
      <c r="A6" s="62" t="s">
        <v>342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4" t="s">
        <v>47</v>
      </c>
      <c r="R6" s="64" t="s">
        <v>48</v>
      </c>
      <c r="S6" s="63"/>
      <c r="Y6" s="26"/>
      <c r="Z6" s="3"/>
      <c r="AA6" s="7"/>
      <c r="AB6" s="6"/>
      <c r="AC6" s="9"/>
      <c r="AS6" s="46"/>
      <c r="AT6" s="23"/>
      <c r="AU6" s="24"/>
      <c r="AV6" s="27"/>
      <c r="AW6" s="47"/>
      <c r="AX6" s="11"/>
      <c r="AY6" s="11"/>
      <c r="AZ6" s="30"/>
      <c r="BA6" s="11"/>
      <c r="BB6" s="11"/>
      <c r="BC6" s="30"/>
      <c r="BD6" s="30"/>
      <c r="BE6" s="11"/>
      <c r="BF6" s="45"/>
      <c r="BG6" s="11"/>
      <c r="BH6" s="11"/>
    </row>
    <row r="7" spans="1:60" ht="18.5" x14ac:dyDescent="0.35">
      <c r="A7" s="26" t="s">
        <v>6</v>
      </c>
      <c r="B7" s="3">
        <v>67</v>
      </c>
      <c r="C7" s="215">
        <f t="shared" ref="C7:C9" si="0">(D7+E7)/2</f>
        <v>97.5</v>
      </c>
      <c r="D7" s="6">
        <v>98</v>
      </c>
      <c r="E7" s="9">
        <v>97</v>
      </c>
      <c r="Q7" s="1">
        <f>1.215*B7 + 22.898</f>
        <v>104.303</v>
      </c>
      <c r="R7" s="17">
        <f>C7-Q7</f>
        <v>-6.8029999999999973</v>
      </c>
      <c r="Y7" s="26"/>
      <c r="Z7" s="3"/>
      <c r="AA7" s="7"/>
      <c r="AB7" s="6"/>
      <c r="AC7" s="9"/>
      <c r="AS7" s="46"/>
      <c r="AT7" s="23"/>
      <c r="AU7" s="24"/>
      <c r="AV7" s="27"/>
      <c r="AW7" s="47"/>
      <c r="AX7" s="11"/>
      <c r="AY7" s="11"/>
      <c r="AZ7" s="30"/>
      <c r="BA7" s="11"/>
      <c r="BB7" s="11"/>
      <c r="BC7" s="30"/>
      <c r="BD7" s="30"/>
      <c r="BE7" s="11"/>
      <c r="BF7" s="45"/>
      <c r="BG7" s="11"/>
      <c r="BH7" s="11"/>
    </row>
    <row r="8" spans="1:60" ht="18.5" x14ac:dyDescent="0.35">
      <c r="A8" s="26" t="s">
        <v>27</v>
      </c>
      <c r="B8" s="3">
        <v>66</v>
      </c>
      <c r="C8" s="215">
        <f t="shared" si="0"/>
        <v>97</v>
      </c>
      <c r="D8" s="6">
        <v>98</v>
      </c>
      <c r="E8" s="9">
        <v>96</v>
      </c>
      <c r="Q8" s="1">
        <f t="shared" ref="Q8:Q71" si="1">1.215*B8 + 22.898</f>
        <v>103.08800000000001</v>
      </c>
      <c r="R8" s="17">
        <f t="shared" ref="R8:R73" si="2">C8-Q8</f>
        <v>-6.0880000000000081</v>
      </c>
      <c r="Y8" s="26"/>
      <c r="Z8" s="3"/>
      <c r="AA8" s="7"/>
      <c r="AB8" s="6"/>
      <c r="AC8" s="9"/>
      <c r="AS8" s="46"/>
      <c r="AT8" s="23"/>
      <c r="AU8" s="24"/>
      <c r="AV8" s="27"/>
      <c r="AW8" s="47"/>
      <c r="AX8" s="11"/>
      <c r="AY8" s="11"/>
      <c r="AZ8" s="30"/>
      <c r="BA8" s="11"/>
      <c r="BB8" s="11"/>
      <c r="BC8" s="30"/>
      <c r="BD8" s="30"/>
      <c r="BE8" s="11"/>
      <c r="BF8" s="45"/>
      <c r="BG8" s="11"/>
      <c r="BH8" s="11"/>
    </row>
    <row r="9" spans="1:60" ht="18.5" x14ac:dyDescent="0.35">
      <c r="A9" s="26" t="s">
        <v>44</v>
      </c>
      <c r="B9" s="3">
        <v>65</v>
      </c>
      <c r="C9" s="215">
        <f t="shared" si="0"/>
        <v>97</v>
      </c>
      <c r="D9" s="6">
        <v>99</v>
      </c>
      <c r="E9" s="9">
        <v>95</v>
      </c>
      <c r="Q9" s="1">
        <f t="shared" si="1"/>
        <v>101.873</v>
      </c>
      <c r="R9" s="17">
        <f t="shared" si="2"/>
        <v>-4.8730000000000047</v>
      </c>
      <c r="Y9" s="26"/>
      <c r="Z9" s="3"/>
      <c r="AA9" s="7"/>
      <c r="AB9" s="6"/>
      <c r="AC9" s="9"/>
      <c r="AS9" s="46"/>
      <c r="AT9" s="23"/>
      <c r="AU9" s="24"/>
      <c r="AV9" s="27"/>
      <c r="AW9" s="47"/>
      <c r="AX9" s="11"/>
      <c r="AY9" s="11"/>
      <c r="AZ9" s="30"/>
      <c r="BA9" s="11"/>
      <c r="BB9" s="11"/>
      <c r="BC9" s="30"/>
      <c r="BD9" s="30"/>
      <c r="BE9" s="11"/>
      <c r="BF9" s="45"/>
      <c r="BG9" s="11"/>
      <c r="BH9" s="11"/>
    </row>
    <row r="10" spans="1:60" ht="18.5" x14ac:dyDescent="0.35">
      <c r="A10" s="26" t="s">
        <v>59</v>
      </c>
      <c r="B10" s="3">
        <v>64</v>
      </c>
      <c r="C10" s="216">
        <f>(D10+E10)/2</f>
        <v>96</v>
      </c>
      <c r="D10" s="8">
        <v>95</v>
      </c>
      <c r="E10" s="9">
        <v>97</v>
      </c>
      <c r="Q10" s="1">
        <f t="shared" si="1"/>
        <v>100.658</v>
      </c>
      <c r="R10" s="17">
        <f t="shared" si="2"/>
        <v>-4.6580000000000013</v>
      </c>
      <c r="Y10" s="26"/>
      <c r="Z10" s="3"/>
      <c r="AA10" s="7"/>
      <c r="AB10" s="6"/>
      <c r="AC10" s="9"/>
      <c r="AS10" s="46"/>
      <c r="AT10" s="23"/>
      <c r="AU10" s="24"/>
      <c r="AV10" s="27"/>
      <c r="AW10" s="47"/>
      <c r="AX10" s="11"/>
      <c r="AY10" s="11"/>
      <c r="AZ10" s="30"/>
      <c r="BA10" s="11"/>
      <c r="BB10" s="11"/>
      <c r="BC10" s="30"/>
      <c r="BD10" s="30"/>
      <c r="BE10" s="11"/>
      <c r="BF10" s="45"/>
      <c r="BG10" s="11"/>
      <c r="BH10" s="11"/>
    </row>
    <row r="11" spans="1:60" ht="18.5" x14ac:dyDescent="0.35">
      <c r="A11" s="26" t="s">
        <v>3</v>
      </c>
      <c r="B11" s="3">
        <v>63</v>
      </c>
      <c r="C11" s="215">
        <f t="shared" ref="C11:C56" si="3">(D11+E11)/2</f>
        <v>95</v>
      </c>
      <c r="D11" s="9">
        <v>95</v>
      </c>
      <c r="E11" s="9">
        <v>95</v>
      </c>
      <c r="Q11" s="1">
        <f t="shared" si="1"/>
        <v>99.442999999999998</v>
      </c>
      <c r="R11" s="17">
        <f t="shared" si="2"/>
        <v>-4.4429999999999978</v>
      </c>
      <c r="Y11" s="26"/>
      <c r="Z11" s="3"/>
      <c r="AA11" s="7"/>
      <c r="AB11" s="6"/>
      <c r="AC11" s="9"/>
      <c r="AS11" s="46"/>
      <c r="AT11" s="23"/>
      <c r="AU11" s="24"/>
      <c r="AV11" s="27"/>
      <c r="AW11" s="47"/>
      <c r="AX11" s="11"/>
      <c r="AY11" s="11"/>
      <c r="AZ11" s="30"/>
      <c r="BA11" s="11"/>
      <c r="BB11" s="11"/>
      <c r="BC11" s="30"/>
      <c r="BD11" s="30"/>
      <c r="BE11" s="11"/>
      <c r="BF11" s="45"/>
      <c r="BG11" s="11"/>
      <c r="BH11" s="11"/>
    </row>
    <row r="12" spans="1:60" ht="18.5" x14ac:dyDescent="0.35">
      <c r="A12" s="26" t="s">
        <v>8</v>
      </c>
      <c r="B12" s="3">
        <v>62</v>
      </c>
      <c r="C12" s="215">
        <f t="shared" si="3"/>
        <v>94</v>
      </c>
      <c r="D12" s="9">
        <v>94</v>
      </c>
      <c r="E12" s="9">
        <v>94</v>
      </c>
      <c r="Q12" s="1">
        <f t="shared" si="1"/>
        <v>98.227999999999994</v>
      </c>
      <c r="R12" s="17">
        <f t="shared" si="2"/>
        <v>-4.2279999999999944</v>
      </c>
      <c r="Y12" s="26"/>
      <c r="Z12" s="3"/>
      <c r="AA12" s="7"/>
      <c r="AB12" s="6"/>
      <c r="AC12" s="9"/>
      <c r="AS12" s="46"/>
      <c r="AT12" s="23"/>
      <c r="AU12" s="24"/>
      <c r="AV12" s="27"/>
      <c r="AW12" s="47"/>
      <c r="AX12" s="11"/>
      <c r="AY12" s="11"/>
      <c r="AZ12" s="30"/>
      <c r="BA12" s="11"/>
      <c r="BB12" s="11"/>
      <c r="BC12" s="30"/>
      <c r="BD12" s="30"/>
      <c r="BE12" s="11"/>
      <c r="BF12" s="45"/>
      <c r="BG12" s="11"/>
      <c r="BH12" s="11"/>
    </row>
    <row r="13" spans="1:60" ht="18.5" x14ac:dyDescent="0.35">
      <c r="A13" s="26" t="s">
        <v>57</v>
      </c>
      <c r="B13" s="3">
        <v>61</v>
      </c>
      <c r="C13" s="215">
        <f t="shared" si="3"/>
        <v>94</v>
      </c>
      <c r="D13" s="6">
        <v>91</v>
      </c>
      <c r="E13" s="9">
        <v>97</v>
      </c>
      <c r="Q13" s="1">
        <f t="shared" si="1"/>
        <v>97.013000000000005</v>
      </c>
      <c r="R13" s="17">
        <f t="shared" si="2"/>
        <v>-3.0130000000000052</v>
      </c>
      <c r="Y13" s="26"/>
      <c r="Z13" s="3"/>
      <c r="AA13" s="7"/>
      <c r="AB13" s="6"/>
      <c r="AC13" s="9"/>
      <c r="AS13" s="46"/>
      <c r="AT13" s="23"/>
      <c r="AU13" s="24"/>
      <c r="AV13" s="27"/>
      <c r="AW13" s="47"/>
      <c r="AX13" s="11"/>
      <c r="AY13" s="11"/>
      <c r="AZ13" s="30"/>
      <c r="BA13" s="11"/>
      <c r="BB13" s="11"/>
      <c r="BC13" s="30"/>
      <c r="BD13" s="30"/>
      <c r="BE13" s="11"/>
      <c r="BF13" s="45"/>
      <c r="BG13" s="11"/>
      <c r="BH13" s="11"/>
    </row>
    <row r="14" spans="1:60" ht="18.5" x14ac:dyDescent="0.35">
      <c r="A14" s="26" t="s">
        <v>1</v>
      </c>
      <c r="B14" s="3">
        <v>60</v>
      </c>
      <c r="C14" s="215">
        <f t="shared" si="3"/>
        <v>93.5</v>
      </c>
      <c r="D14" s="6">
        <v>91</v>
      </c>
      <c r="E14" s="9">
        <v>96</v>
      </c>
      <c r="Q14" s="1">
        <f t="shared" si="1"/>
        <v>95.798000000000002</v>
      </c>
      <c r="R14" s="17">
        <f t="shared" si="2"/>
        <v>-2.2980000000000018</v>
      </c>
      <c r="Y14" s="26"/>
      <c r="Z14" s="3"/>
      <c r="AA14" s="7"/>
      <c r="AB14" s="6"/>
      <c r="AC14" s="9"/>
      <c r="AS14" s="46"/>
      <c r="AT14" s="23"/>
      <c r="AU14" s="24"/>
      <c r="AV14" s="27"/>
      <c r="AW14" s="47"/>
      <c r="AX14" s="11"/>
      <c r="AY14" s="11"/>
      <c r="AZ14" s="30"/>
      <c r="BA14" s="11"/>
      <c r="BB14" s="11"/>
      <c r="BC14" s="30"/>
      <c r="BD14" s="30"/>
      <c r="BE14" s="11"/>
      <c r="BF14" s="45"/>
      <c r="BG14" s="11"/>
      <c r="BH14" s="11"/>
    </row>
    <row r="15" spans="1:60" ht="18.5" x14ac:dyDescent="0.35">
      <c r="A15" s="26" t="s">
        <v>28</v>
      </c>
      <c r="B15" s="3">
        <v>59</v>
      </c>
      <c r="C15" s="215">
        <f t="shared" si="3"/>
        <v>93</v>
      </c>
      <c r="D15" s="6">
        <v>94</v>
      </c>
      <c r="E15" s="9">
        <v>92</v>
      </c>
      <c r="Q15" s="1">
        <f t="shared" si="1"/>
        <v>94.582999999999998</v>
      </c>
      <c r="R15" s="17">
        <f t="shared" si="2"/>
        <v>-1.5829999999999984</v>
      </c>
      <c r="Y15" s="26"/>
      <c r="Z15" s="3"/>
      <c r="AA15" s="7"/>
      <c r="AB15" s="6"/>
      <c r="AC15" s="9"/>
      <c r="AS15" s="46"/>
      <c r="AT15" s="23"/>
      <c r="AU15" s="24"/>
      <c r="AV15" s="27"/>
      <c r="AW15" s="47"/>
      <c r="AX15" s="11"/>
      <c r="AY15" s="11"/>
      <c r="AZ15" s="30"/>
      <c r="BA15" s="11"/>
      <c r="BB15" s="11"/>
      <c r="BC15" s="30"/>
      <c r="BD15" s="30"/>
      <c r="BE15" s="11"/>
      <c r="BF15" s="45"/>
      <c r="BG15" s="11"/>
      <c r="BH15" s="11"/>
    </row>
    <row r="16" spans="1:60" ht="18.5" x14ac:dyDescent="0.35">
      <c r="A16" s="26" t="s">
        <v>2</v>
      </c>
      <c r="B16" s="3">
        <v>58</v>
      </c>
      <c r="C16" s="215">
        <f t="shared" si="3"/>
        <v>92.5</v>
      </c>
      <c r="D16" s="6">
        <v>95</v>
      </c>
      <c r="E16" s="9">
        <v>90</v>
      </c>
      <c r="Q16" s="1">
        <f t="shared" si="1"/>
        <v>93.367999999999995</v>
      </c>
      <c r="R16" s="17">
        <f t="shared" si="2"/>
        <v>-0.867999999999995</v>
      </c>
      <c r="Y16" s="26"/>
      <c r="Z16" s="3"/>
      <c r="AA16" s="7"/>
      <c r="AB16" s="6"/>
      <c r="AC16" s="9"/>
      <c r="AS16" s="46"/>
      <c r="AT16" s="23"/>
      <c r="AU16" s="24"/>
      <c r="AV16" s="27"/>
      <c r="AW16" s="47"/>
      <c r="AX16" s="11"/>
      <c r="AY16" s="11"/>
      <c r="AZ16" s="30"/>
      <c r="BA16" s="11"/>
      <c r="BB16" s="11"/>
      <c r="BC16" s="30"/>
      <c r="BD16" s="30"/>
      <c r="BE16" s="11"/>
      <c r="BF16" s="45"/>
      <c r="BG16" s="11"/>
      <c r="BH16" s="11"/>
    </row>
    <row r="17" spans="1:60" ht="18.5" x14ac:dyDescent="0.35">
      <c r="A17" s="26" t="s">
        <v>290</v>
      </c>
      <c r="B17" s="3">
        <v>57</v>
      </c>
      <c r="C17" s="215">
        <f t="shared" si="3"/>
        <v>92.5</v>
      </c>
      <c r="D17" s="8">
        <v>91</v>
      </c>
      <c r="E17" s="9">
        <v>94</v>
      </c>
      <c r="Q17" s="1">
        <f t="shared" si="1"/>
        <v>92.153000000000006</v>
      </c>
      <c r="R17" s="17">
        <f t="shared" ref="R17" si="4">C17-Q17</f>
        <v>0.3469999999999942</v>
      </c>
      <c r="Y17" s="26"/>
      <c r="Z17" s="3"/>
      <c r="AA17" s="7"/>
      <c r="AB17" s="6"/>
      <c r="AC17" s="9"/>
      <c r="AS17" s="46"/>
      <c r="AT17" s="23"/>
      <c r="AU17" s="24"/>
      <c r="AV17" s="27"/>
      <c r="AW17" s="47"/>
      <c r="AX17" s="11"/>
      <c r="AY17" s="11"/>
      <c r="AZ17" s="30"/>
      <c r="BA17" s="11"/>
      <c r="BB17" s="11"/>
      <c r="BC17" s="30"/>
      <c r="BD17" s="30"/>
      <c r="BE17" s="11"/>
      <c r="BF17" s="45"/>
      <c r="BG17" s="11"/>
      <c r="BH17" s="11"/>
    </row>
    <row r="18" spans="1:60" ht="18.5" x14ac:dyDescent="0.35">
      <c r="A18" s="26" t="s">
        <v>5</v>
      </c>
      <c r="B18" s="3">
        <v>56</v>
      </c>
      <c r="C18" s="215">
        <f t="shared" si="3"/>
        <v>91</v>
      </c>
      <c r="D18" s="9">
        <v>91</v>
      </c>
      <c r="E18" s="9">
        <v>91</v>
      </c>
      <c r="Q18" s="1">
        <f t="shared" si="1"/>
        <v>90.938000000000002</v>
      </c>
      <c r="R18" s="17">
        <f t="shared" si="2"/>
        <v>6.1999999999997613E-2</v>
      </c>
      <c r="Y18" s="26"/>
      <c r="Z18" s="3"/>
      <c r="AA18" s="7"/>
      <c r="AB18" s="6"/>
      <c r="AC18" s="9"/>
      <c r="AS18" s="46"/>
      <c r="AT18" s="23"/>
      <c r="AU18" s="24"/>
      <c r="AV18" s="27"/>
      <c r="AW18" s="47"/>
      <c r="AX18" s="11"/>
      <c r="AY18" s="11"/>
      <c r="AZ18" s="30"/>
      <c r="BA18" s="11"/>
      <c r="BB18" s="11"/>
      <c r="BC18" s="30"/>
      <c r="BD18" s="30"/>
      <c r="BE18" s="11"/>
      <c r="BF18" s="45"/>
      <c r="BG18" s="11"/>
      <c r="BH18" s="11"/>
    </row>
    <row r="19" spans="1:60" ht="18.5" x14ac:dyDescent="0.35">
      <c r="A19" s="26" t="s">
        <v>7</v>
      </c>
      <c r="B19" s="3">
        <v>55</v>
      </c>
      <c r="C19" s="215">
        <f t="shared" si="3"/>
        <v>91</v>
      </c>
      <c r="D19" s="9">
        <v>91</v>
      </c>
      <c r="E19" s="9">
        <v>91</v>
      </c>
      <c r="Q19" s="1">
        <f t="shared" si="1"/>
        <v>89.722999999999999</v>
      </c>
      <c r="R19" s="17">
        <f t="shared" si="2"/>
        <v>1.277000000000001</v>
      </c>
      <c r="Y19" s="26"/>
      <c r="Z19" s="3"/>
      <c r="AA19" s="7"/>
      <c r="AB19" s="6"/>
      <c r="AC19" s="9"/>
      <c r="AS19" s="46"/>
      <c r="AT19" s="23"/>
      <c r="AU19" s="24"/>
      <c r="AV19" s="27"/>
      <c r="AW19" s="47"/>
      <c r="AX19" s="11"/>
      <c r="AY19" s="11"/>
      <c r="AZ19" s="30"/>
      <c r="BA19" s="11"/>
      <c r="BB19" s="11"/>
      <c r="BC19" s="30"/>
      <c r="BD19" s="30"/>
      <c r="BE19" s="11"/>
      <c r="BF19" s="45"/>
      <c r="BG19" s="11"/>
      <c r="BH19" s="11"/>
    </row>
    <row r="20" spans="1:60" ht="18.5" x14ac:dyDescent="0.35">
      <c r="A20" s="26" t="s">
        <v>29</v>
      </c>
      <c r="B20" s="3">
        <v>54</v>
      </c>
      <c r="C20" s="215">
        <f t="shared" si="3"/>
        <v>89</v>
      </c>
      <c r="D20" s="6">
        <v>83</v>
      </c>
      <c r="E20" s="9">
        <v>95</v>
      </c>
      <c r="Q20" s="1">
        <f t="shared" si="1"/>
        <v>88.507999999999996</v>
      </c>
      <c r="R20" s="17">
        <f t="shared" si="2"/>
        <v>0.49200000000000443</v>
      </c>
      <c r="Y20" s="26"/>
      <c r="Z20" s="3"/>
      <c r="AA20" s="7"/>
      <c r="AB20" s="6"/>
      <c r="AC20" s="9"/>
      <c r="AS20" s="46"/>
      <c r="AT20" s="23"/>
      <c r="AU20" s="24"/>
      <c r="AV20" s="27"/>
      <c r="AW20" s="47"/>
      <c r="AX20" s="11"/>
      <c r="AY20" s="11"/>
      <c r="AZ20" s="30"/>
      <c r="BA20" s="11"/>
      <c r="BB20" s="11"/>
      <c r="BC20" s="30"/>
      <c r="BD20" s="30"/>
      <c r="BE20" s="11"/>
      <c r="BF20" s="45"/>
      <c r="BG20" s="11"/>
      <c r="BH20" s="11"/>
    </row>
    <row r="21" spans="1:60" ht="18.5" x14ac:dyDescent="0.35">
      <c r="A21" s="26" t="s">
        <v>30</v>
      </c>
      <c r="B21" s="3">
        <v>53</v>
      </c>
      <c r="C21" s="215">
        <f t="shared" si="3"/>
        <v>88.5</v>
      </c>
      <c r="D21" s="8">
        <v>98</v>
      </c>
      <c r="E21" s="9">
        <v>79</v>
      </c>
      <c r="Q21" s="1">
        <f t="shared" si="1"/>
        <v>87.293000000000006</v>
      </c>
      <c r="R21" s="17">
        <f t="shared" si="2"/>
        <v>1.2069999999999936</v>
      </c>
      <c r="Y21" s="26"/>
      <c r="Z21" s="3"/>
      <c r="AA21" s="7"/>
      <c r="AB21" s="6"/>
      <c r="AC21" s="9"/>
      <c r="AS21" s="46"/>
      <c r="AT21" s="23"/>
      <c r="AU21" s="24"/>
      <c r="AV21" s="27"/>
      <c r="AW21" s="47"/>
      <c r="AX21" s="11"/>
      <c r="AY21" s="11"/>
      <c r="AZ21" s="30"/>
      <c r="BA21" s="11"/>
      <c r="BB21" s="11"/>
      <c r="BC21" s="30"/>
      <c r="BD21" s="30"/>
      <c r="BE21" s="11"/>
      <c r="BF21" s="45"/>
      <c r="BG21" s="11"/>
      <c r="BH21" s="11"/>
    </row>
    <row r="22" spans="1:60" ht="18.5" x14ac:dyDescent="0.35">
      <c r="A22" s="26" t="s">
        <v>31</v>
      </c>
      <c r="B22" s="3">
        <v>52</v>
      </c>
      <c r="C22" s="215">
        <f t="shared" si="3"/>
        <v>87.5</v>
      </c>
      <c r="D22" s="6">
        <v>91</v>
      </c>
      <c r="E22" s="9">
        <v>84</v>
      </c>
      <c r="Q22" s="1">
        <f t="shared" si="1"/>
        <v>86.078000000000003</v>
      </c>
      <c r="R22" s="17">
        <f t="shared" si="2"/>
        <v>1.421999999999997</v>
      </c>
      <c r="Y22" s="26"/>
      <c r="Z22" s="3"/>
      <c r="AA22" s="7"/>
      <c r="AB22" s="6"/>
      <c r="AC22" s="9"/>
      <c r="AS22" s="46"/>
      <c r="AT22" s="23"/>
      <c r="AU22" s="24"/>
      <c r="AV22" s="27"/>
      <c r="AW22" s="47"/>
      <c r="AX22" s="11"/>
      <c r="AY22" s="11"/>
      <c r="AZ22" s="30"/>
      <c r="BA22" s="11"/>
      <c r="BB22" s="11"/>
      <c r="BC22" s="30"/>
      <c r="BD22" s="30"/>
      <c r="BE22" s="11"/>
      <c r="BF22" s="45"/>
      <c r="BG22" s="11"/>
      <c r="BH22" s="11"/>
    </row>
    <row r="23" spans="1:60" ht="18.5" x14ac:dyDescent="0.35">
      <c r="A23" s="26" t="s">
        <v>9</v>
      </c>
      <c r="B23" s="3">
        <v>51</v>
      </c>
      <c r="C23" s="215">
        <f t="shared" si="3"/>
        <v>86.5</v>
      </c>
      <c r="D23" s="8">
        <v>77</v>
      </c>
      <c r="E23" s="9">
        <v>96</v>
      </c>
      <c r="Q23" s="1">
        <f t="shared" si="1"/>
        <v>84.863</v>
      </c>
      <c r="R23" s="17">
        <f t="shared" si="2"/>
        <v>1.6370000000000005</v>
      </c>
      <c r="Y23" s="26"/>
      <c r="Z23" s="3"/>
      <c r="AA23" s="7"/>
      <c r="AB23" s="6"/>
      <c r="AC23" s="9"/>
      <c r="AS23" s="46"/>
      <c r="AT23" s="23"/>
      <c r="AU23" s="24"/>
      <c r="AV23" s="27"/>
      <c r="AW23" s="47"/>
      <c r="AX23" s="11"/>
      <c r="AY23" s="11"/>
      <c r="AZ23" s="30"/>
      <c r="BA23" s="11"/>
      <c r="BB23" s="11"/>
      <c r="BC23" s="30"/>
      <c r="BD23" s="30"/>
      <c r="BE23" s="11"/>
      <c r="BF23" s="45"/>
      <c r="BG23" s="11"/>
      <c r="BH23" s="11"/>
    </row>
    <row r="24" spans="1:60" ht="18.5" x14ac:dyDescent="0.35">
      <c r="A24" s="26" t="s">
        <v>4</v>
      </c>
      <c r="B24" s="3">
        <v>50</v>
      </c>
      <c r="C24" s="215">
        <f t="shared" si="3"/>
        <v>86</v>
      </c>
      <c r="D24" s="15">
        <v>75</v>
      </c>
      <c r="E24" s="9">
        <v>97</v>
      </c>
      <c r="Q24" s="1">
        <f t="shared" si="1"/>
        <v>83.64800000000001</v>
      </c>
      <c r="R24" s="17">
        <f t="shared" si="2"/>
        <v>2.3519999999999897</v>
      </c>
      <c r="Y24" s="26"/>
      <c r="Z24" s="3"/>
      <c r="AA24" s="7"/>
      <c r="AB24" s="6"/>
      <c r="AC24" s="9"/>
      <c r="AS24" s="46"/>
      <c r="AT24" s="23"/>
      <c r="AU24" s="24"/>
      <c r="AV24" s="27"/>
      <c r="AW24" s="47"/>
      <c r="AX24" s="11"/>
      <c r="AY24" s="11"/>
      <c r="AZ24" s="30"/>
      <c r="BA24" s="11"/>
      <c r="BB24" s="11"/>
      <c r="BC24" s="30"/>
      <c r="BD24" s="30"/>
      <c r="BE24" s="11"/>
      <c r="BF24" s="45"/>
      <c r="BG24" s="11"/>
      <c r="BH24" s="11"/>
    </row>
    <row r="25" spans="1:60" ht="18.5" x14ac:dyDescent="0.35">
      <c r="A25" s="26" t="s">
        <v>58</v>
      </c>
      <c r="B25" s="3">
        <v>49</v>
      </c>
      <c r="C25" s="215">
        <f t="shared" si="3"/>
        <v>85</v>
      </c>
      <c r="D25" s="6">
        <v>83</v>
      </c>
      <c r="E25" s="9">
        <v>87</v>
      </c>
      <c r="Q25" s="1">
        <f t="shared" si="1"/>
        <v>82.433000000000007</v>
      </c>
      <c r="R25" s="17">
        <f t="shared" si="2"/>
        <v>2.5669999999999931</v>
      </c>
      <c r="Y25" s="26"/>
      <c r="Z25" s="3"/>
      <c r="AA25" s="7"/>
      <c r="AB25" s="6"/>
      <c r="AC25" s="9"/>
      <c r="AS25" s="46"/>
      <c r="AT25" s="23"/>
      <c r="AU25" s="24"/>
      <c r="AV25" s="27"/>
      <c r="AW25" s="47"/>
      <c r="AX25" s="11"/>
      <c r="AY25" s="11"/>
      <c r="AZ25" s="30"/>
      <c r="BA25" s="11"/>
      <c r="BB25" s="11"/>
      <c r="BC25" s="30"/>
      <c r="BD25" s="30"/>
      <c r="BE25" s="11"/>
      <c r="BF25" s="45"/>
      <c r="BG25" s="11"/>
      <c r="BH25" s="11"/>
    </row>
    <row r="26" spans="1:60" ht="18.5" x14ac:dyDescent="0.35">
      <c r="A26" s="26" t="s">
        <v>10</v>
      </c>
      <c r="B26" s="3">
        <v>48</v>
      </c>
      <c r="C26" s="215">
        <f t="shared" si="3"/>
        <v>84.5</v>
      </c>
      <c r="D26" s="6">
        <v>70</v>
      </c>
      <c r="E26" s="9">
        <v>99</v>
      </c>
      <c r="Q26" s="1">
        <f t="shared" si="1"/>
        <v>81.218000000000004</v>
      </c>
      <c r="R26" s="17">
        <f t="shared" si="2"/>
        <v>3.2819999999999965</v>
      </c>
      <c r="Y26" s="26"/>
      <c r="Z26" s="3"/>
      <c r="AA26" s="7"/>
      <c r="AB26" s="6"/>
      <c r="AC26" s="9"/>
      <c r="AS26" s="46"/>
      <c r="AT26" s="23"/>
      <c r="AU26" s="24"/>
      <c r="AV26" s="27"/>
      <c r="AW26" s="47"/>
      <c r="AX26" s="11"/>
      <c r="AY26" s="11"/>
      <c r="AZ26" s="30"/>
      <c r="BA26" s="11"/>
      <c r="BB26" s="11"/>
      <c r="BC26" s="30"/>
      <c r="BD26" s="30"/>
      <c r="BE26" s="11"/>
      <c r="BF26" s="45"/>
      <c r="BG26" s="11"/>
      <c r="BH26" s="11"/>
    </row>
    <row r="27" spans="1:60" ht="18.5" x14ac:dyDescent="0.35">
      <c r="A27" s="26" t="s">
        <v>12</v>
      </c>
      <c r="B27" s="3">
        <v>47</v>
      </c>
      <c r="C27" s="215">
        <f t="shared" si="3"/>
        <v>84.5</v>
      </c>
      <c r="D27" s="4">
        <v>76</v>
      </c>
      <c r="E27" s="9">
        <v>93</v>
      </c>
      <c r="Q27" s="1">
        <f t="shared" si="1"/>
        <v>80.003</v>
      </c>
      <c r="R27" s="17">
        <f t="shared" si="2"/>
        <v>4.4969999999999999</v>
      </c>
      <c r="Y27" s="26"/>
      <c r="Z27" s="3"/>
      <c r="AA27" s="7"/>
      <c r="AB27" s="6"/>
      <c r="AC27" s="9"/>
      <c r="AS27" s="46"/>
      <c r="AT27" s="23"/>
      <c r="AU27" s="24"/>
      <c r="AV27" s="27"/>
      <c r="AW27" s="47"/>
      <c r="AX27" s="11"/>
      <c r="AY27" s="11"/>
      <c r="AZ27" s="30"/>
      <c r="BA27" s="11"/>
      <c r="BB27" s="11"/>
      <c r="BC27" s="30"/>
      <c r="BD27" s="30"/>
      <c r="BE27" s="11"/>
      <c r="BF27" s="45"/>
      <c r="BG27" s="11"/>
      <c r="BH27" s="11"/>
    </row>
    <row r="28" spans="1:60" ht="18.5" x14ac:dyDescent="0.35">
      <c r="A28" s="26" t="s">
        <v>32</v>
      </c>
      <c r="B28" s="3">
        <v>46</v>
      </c>
      <c r="C28" s="215">
        <f t="shared" si="3"/>
        <v>83.5</v>
      </c>
      <c r="D28" s="8">
        <v>85</v>
      </c>
      <c r="E28" s="9">
        <v>82</v>
      </c>
      <c r="Q28" s="1">
        <f t="shared" si="1"/>
        <v>78.787999999999997</v>
      </c>
      <c r="R28" s="17">
        <f t="shared" si="2"/>
        <v>4.7120000000000033</v>
      </c>
      <c r="Y28" s="26"/>
      <c r="Z28" s="3"/>
      <c r="AA28" s="7"/>
      <c r="AB28" s="6"/>
      <c r="AC28" s="9"/>
      <c r="AS28" s="46"/>
      <c r="AT28" s="23"/>
      <c r="AU28" s="24"/>
      <c r="AV28" s="27"/>
      <c r="AW28" s="47"/>
      <c r="AX28" s="11"/>
      <c r="AY28" s="11"/>
      <c r="AZ28" s="30"/>
      <c r="BA28" s="11"/>
      <c r="BB28" s="11"/>
      <c r="BC28" s="30"/>
      <c r="BD28" s="30"/>
      <c r="BE28" s="11"/>
      <c r="BF28" s="45"/>
      <c r="BG28" s="11"/>
      <c r="BH28" s="11"/>
    </row>
    <row r="29" spans="1:60" ht="18.5" x14ac:dyDescent="0.35">
      <c r="A29" s="29" t="s">
        <v>33</v>
      </c>
      <c r="B29" s="3">
        <v>45</v>
      </c>
      <c r="C29" s="216">
        <f t="shared" si="3"/>
        <v>82.5</v>
      </c>
      <c r="D29" s="27">
        <v>89</v>
      </c>
      <c r="E29" s="28">
        <v>76</v>
      </c>
      <c r="Q29" s="1">
        <f t="shared" si="1"/>
        <v>77.573000000000008</v>
      </c>
      <c r="R29" s="17">
        <f t="shared" si="2"/>
        <v>4.9269999999999925</v>
      </c>
      <c r="Y29" s="26"/>
      <c r="Z29" s="3"/>
      <c r="AA29" s="7"/>
      <c r="AB29" s="6"/>
      <c r="AC29" s="9"/>
      <c r="AS29" s="46"/>
      <c r="AT29" s="23"/>
      <c r="AU29" s="24"/>
      <c r="AV29" s="27"/>
      <c r="AW29" s="47"/>
      <c r="AX29" s="11"/>
      <c r="AY29" s="11"/>
      <c r="AZ29" s="30"/>
      <c r="BA29" s="11"/>
      <c r="BB29" s="11"/>
      <c r="BC29" s="30"/>
      <c r="BD29" s="30"/>
      <c r="BE29" s="11"/>
      <c r="BF29" s="45"/>
      <c r="BG29" s="11"/>
      <c r="BH29" s="11"/>
    </row>
    <row r="30" spans="1:60" ht="18.5" x14ac:dyDescent="0.35">
      <c r="A30" s="29" t="s">
        <v>110</v>
      </c>
      <c r="B30" s="3">
        <v>44</v>
      </c>
      <c r="C30" s="216">
        <f t="shared" si="3"/>
        <v>82.5</v>
      </c>
      <c r="D30" s="27">
        <v>90</v>
      </c>
      <c r="E30" s="28">
        <v>75</v>
      </c>
      <c r="Q30" s="1">
        <f t="shared" si="1"/>
        <v>76.358000000000004</v>
      </c>
      <c r="R30" s="17">
        <f t="shared" si="2"/>
        <v>6.1419999999999959</v>
      </c>
      <c r="Y30" s="26"/>
      <c r="Z30" s="3"/>
      <c r="AA30" s="7"/>
      <c r="AB30" s="6"/>
      <c r="AC30" s="9"/>
      <c r="AS30" s="46"/>
      <c r="AT30" s="23"/>
      <c r="AU30" s="24"/>
      <c r="AV30" s="27"/>
      <c r="AW30" s="47"/>
      <c r="AX30" s="11"/>
      <c r="AY30" s="11"/>
      <c r="AZ30" s="30"/>
      <c r="BA30" s="11"/>
      <c r="BB30" s="11"/>
      <c r="BC30" s="30"/>
      <c r="BD30" s="30"/>
      <c r="BE30" s="11"/>
      <c r="BF30" s="45"/>
      <c r="BG30" s="11"/>
      <c r="BH30" s="11"/>
    </row>
    <row r="31" spans="1:60" ht="18.5" x14ac:dyDescent="0.35">
      <c r="A31" s="57" t="s">
        <v>139</v>
      </c>
      <c r="B31" s="3">
        <v>43</v>
      </c>
      <c r="C31" s="215">
        <f t="shared" si="3"/>
        <v>80</v>
      </c>
      <c r="D31" s="4">
        <v>67</v>
      </c>
      <c r="E31" s="9">
        <v>93</v>
      </c>
      <c r="Q31" s="1">
        <f t="shared" si="1"/>
        <v>75.143000000000001</v>
      </c>
      <c r="R31" s="17">
        <f t="shared" si="2"/>
        <v>4.8569999999999993</v>
      </c>
      <c r="Y31" s="26"/>
      <c r="Z31" s="3"/>
      <c r="AA31" s="7"/>
      <c r="AB31" s="6"/>
      <c r="AC31" s="9"/>
      <c r="AS31" s="46"/>
      <c r="AT31" s="23"/>
      <c r="AU31" s="24"/>
      <c r="AV31" s="27"/>
      <c r="AW31" s="47"/>
      <c r="AX31" s="11"/>
      <c r="AY31" s="11"/>
      <c r="AZ31" s="30"/>
      <c r="BA31" s="11"/>
      <c r="BB31" s="11"/>
      <c r="BC31" s="30"/>
      <c r="BD31" s="30"/>
      <c r="BE31" s="11"/>
      <c r="BF31" s="45"/>
      <c r="BG31" s="11"/>
      <c r="BH31" s="11"/>
    </row>
    <row r="32" spans="1:60" ht="18.5" x14ac:dyDescent="0.35">
      <c r="A32" s="29" t="s">
        <v>34</v>
      </c>
      <c r="B32" s="3">
        <v>42</v>
      </c>
      <c r="C32" s="216">
        <f t="shared" si="3"/>
        <v>76.5</v>
      </c>
      <c r="D32" s="27">
        <v>80</v>
      </c>
      <c r="E32" s="28">
        <v>73</v>
      </c>
      <c r="Q32" s="1">
        <f t="shared" si="1"/>
        <v>73.927999999999997</v>
      </c>
      <c r="R32" s="17">
        <f t="shared" si="2"/>
        <v>2.5720000000000027</v>
      </c>
      <c r="Y32" s="26"/>
      <c r="Z32" s="3"/>
      <c r="AA32" s="7"/>
      <c r="AB32" s="6"/>
      <c r="AC32" s="9"/>
      <c r="AS32" s="46"/>
      <c r="AT32" s="23"/>
      <c r="AU32" s="24"/>
      <c r="AV32" s="27"/>
      <c r="AW32" s="47"/>
      <c r="AX32" s="11"/>
      <c r="AY32" s="11"/>
      <c r="AZ32" s="30"/>
      <c r="BA32" s="11"/>
      <c r="BB32" s="11"/>
      <c r="BC32" s="30"/>
      <c r="BD32" s="30"/>
      <c r="BE32" s="11"/>
      <c r="BF32" s="45"/>
      <c r="BG32" s="11"/>
      <c r="BH32" s="11"/>
    </row>
    <row r="33" spans="1:60" ht="18.5" x14ac:dyDescent="0.35">
      <c r="A33" s="57" t="s">
        <v>140</v>
      </c>
      <c r="B33" s="3">
        <v>41</v>
      </c>
      <c r="C33" s="215">
        <f t="shared" si="3"/>
        <v>76.5</v>
      </c>
      <c r="D33" s="4">
        <v>68</v>
      </c>
      <c r="E33" s="9">
        <v>85</v>
      </c>
      <c r="Q33" s="1">
        <f t="shared" si="1"/>
        <v>72.713000000000008</v>
      </c>
      <c r="R33" s="17">
        <f t="shared" si="2"/>
        <v>3.7869999999999919</v>
      </c>
      <c r="Y33" s="26"/>
      <c r="Z33" s="3"/>
      <c r="AA33" s="7"/>
      <c r="AB33" s="6"/>
      <c r="AC33" s="9"/>
      <c r="AS33" s="46"/>
      <c r="AT33" s="23"/>
      <c r="AU33" s="24"/>
      <c r="AV33" s="27"/>
      <c r="AW33" s="47"/>
      <c r="AX33" s="11"/>
      <c r="AY33" s="11"/>
      <c r="AZ33" s="30"/>
      <c r="BA33" s="11"/>
      <c r="BB33" s="11"/>
      <c r="BC33" s="30"/>
      <c r="BD33" s="30"/>
      <c r="BE33" s="11"/>
      <c r="BF33" s="45"/>
      <c r="BG33" s="11"/>
      <c r="BH33" s="11"/>
    </row>
    <row r="34" spans="1:60" ht="18.5" x14ac:dyDescent="0.35">
      <c r="A34" s="29" t="s">
        <v>11</v>
      </c>
      <c r="B34" s="3">
        <v>40</v>
      </c>
      <c r="C34" s="216">
        <f t="shared" si="3"/>
        <v>75.5</v>
      </c>
      <c r="D34" s="51">
        <v>81</v>
      </c>
      <c r="E34" s="28">
        <v>70</v>
      </c>
      <c r="Q34" s="1">
        <f t="shared" si="1"/>
        <v>71.498000000000005</v>
      </c>
      <c r="R34" s="17">
        <f t="shared" si="2"/>
        <v>4.0019999999999953</v>
      </c>
      <c r="Y34" s="26"/>
      <c r="Z34" s="3"/>
      <c r="AA34" s="7"/>
      <c r="AB34" s="6"/>
      <c r="AC34" s="9"/>
      <c r="AS34" s="46"/>
      <c r="AT34" s="23"/>
      <c r="AU34" s="24"/>
      <c r="AV34" s="27"/>
      <c r="AW34" s="47"/>
      <c r="AX34" s="11"/>
      <c r="AY34" s="11"/>
      <c r="AZ34" s="30"/>
      <c r="BA34" s="11"/>
      <c r="BB34" s="11"/>
      <c r="BC34" s="30"/>
      <c r="BD34" s="30"/>
      <c r="BE34" s="11"/>
      <c r="BF34" s="45"/>
      <c r="BG34" s="11"/>
      <c r="BH34" s="11"/>
    </row>
    <row r="35" spans="1:60" ht="18.5" x14ac:dyDescent="0.35">
      <c r="A35" s="29" t="s">
        <v>56</v>
      </c>
      <c r="B35" s="3">
        <v>39</v>
      </c>
      <c r="C35" s="216">
        <f t="shared" si="3"/>
        <v>75</v>
      </c>
      <c r="D35" s="27">
        <v>66</v>
      </c>
      <c r="E35" s="28">
        <v>84</v>
      </c>
      <c r="Q35" s="1">
        <f t="shared" si="1"/>
        <v>70.283000000000001</v>
      </c>
      <c r="R35" s="17">
        <f t="shared" si="2"/>
        <v>4.7169999999999987</v>
      </c>
      <c r="Y35" s="26"/>
      <c r="Z35" s="3"/>
      <c r="AA35" s="7"/>
      <c r="AB35" s="6"/>
      <c r="AC35" s="9"/>
      <c r="AS35" s="46"/>
      <c r="AT35" s="23"/>
      <c r="AU35" s="24"/>
      <c r="AV35" s="27"/>
      <c r="AW35" s="47"/>
      <c r="AX35" s="11"/>
      <c r="AY35" s="11"/>
      <c r="AZ35" s="30"/>
      <c r="BA35" s="11"/>
      <c r="BB35" s="11"/>
      <c r="BC35" s="30"/>
      <c r="BD35" s="30"/>
      <c r="BE35" s="11"/>
      <c r="BF35" s="45"/>
      <c r="BG35" s="11"/>
      <c r="BH35" s="11"/>
    </row>
    <row r="36" spans="1:60" ht="18.5" x14ac:dyDescent="0.35">
      <c r="A36" s="26" t="s">
        <v>128</v>
      </c>
      <c r="B36" s="3">
        <v>38</v>
      </c>
      <c r="C36" s="215">
        <f t="shared" si="3"/>
        <v>74.5</v>
      </c>
      <c r="D36" s="6">
        <v>78</v>
      </c>
      <c r="E36" s="9">
        <v>71</v>
      </c>
      <c r="Q36" s="1">
        <f t="shared" si="1"/>
        <v>69.067999999999998</v>
      </c>
      <c r="R36" s="17">
        <f t="shared" si="2"/>
        <v>5.4320000000000022</v>
      </c>
      <c r="Y36" s="26"/>
      <c r="Z36" s="3"/>
      <c r="AA36" s="7"/>
      <c r="AB36" s="6"/>
      <c r="AC36" s="9"/>
      <c r="AS36" s="46"/>
      <c r="AT36" s="23"/>
      <c r="AU36" s="24"/>
      <c r="AV36" s="27"/>
      <c r="AW36" s="47"/>
      <c r="AX36" s="11"/>
      <c r="AY36" s="11"/>
      <c r="AZ36" s="30"/>
      <c r="BA36" s="11"/>
      <c r="BB36" s="11"/>
      <c r="BC36" s="30"/>
      <c r="BD36" s="30"/>
      <c r="BE36" s="11"/>
      <c r="BF36" s="45"/>
      <c r="BG36" s="11"/>
      <c r="BH36" s="11"/>
    </row>
    <row r="37" spans="1:60" ht="18.5" x14ac:dyDescent="0.35">
      <c r="A37" s="29" t="s">
        <v>15</v>
      </c>
      <c r="B37" s="3">
        <v>37</v>
      </c>
      <c r="C37" s="216">
        <f t="shared" si="3"/>
        <v>73</v>
      </c>
      <c r="D37" s="27">
        <v>74</v>
      </c>
      <c r="E37" s="28">
        <v>72</v>
      </c>
      <c r="Q37" s="1">
        <f t="shared" si="1"/>
        <v>67.853000000000009</v>
      </c>
      <c r="R37" s="17">
        <f t="shared" si="2"/>
        <v>5.1469999999999914</v>
      </c>
      <c r="Y37" s="26"/>
      <c r="Z37" s="3"/>
      <c r="AA37" s="7"/>
      <c r="AB37" s="6"/>
      <c r="AC37" s="9"/>
      <c r="AS37" s="46"/>
      <c r="AT37" s="23"/>
      <c r="AU37" s="24"/>
      <c r="AV37" s="27"/>
      <c r="AW37" s="47"/>
      <c r="AX37" s="11"/>
      <c r="AY37" s="11"/>
      <c r="AZ37" s="30"/>
      <c r="BA37" s="11"/>
      <c r="BB37" s="11"/>
      <c r="BC37" s="30"/>
      <c r="BD37" s="30"/>
      <c r="BE37" s="11"/>
      <c r="BF37" s="45"/>
      <c r="BG37" s="11"/>
      <c r="BH37" s="11"/>
    </row>
    <row r="38" spans="1:60" ht="18.5" x14ac:dyDescent="0.35">
      <c r="A38" s="26" t="s">
        <v>122</v>
      </c>
      <c r="B38" s="3">
        <v>36</v>
      </c>
      <c r="C38" s="215">
        <f t="shared" si="3"/>
        <v>68.5</v>
      </c>
      <c r="D38" s="6">
        <v>64</v>
      </c>
      <c r="E38" s="9">
        <v>73</v>
      </c>
      <c r="Q38" s="1">
        <f t="shared" si="1"/>
        <v>66.638000000000005</v>
      </c>
      <c r="R38" s="17">
        <f t="shared" si="2"/>
        <v>1.8619999999999948</v>
      </c>
      <c r="Y38" s="26"/>
      <c r="Z38" s="3"/>
      <c r="AA38" s="7"/>
      <c r="AB38" s="6"/>
      <c r="AC38" s="9"/>
      <c r="AS38" s="46"/>
      <c r="AT38" s="23"/>
      <c r="AU38" s="24"/>
      <c r="AV38" s="27"/>
      <c r="AW38" s="47"/>
      <c r="AX38" s="11"/>
      <c r="AY38" s="11"/>
      <c r="AZ38" s="30"/>
      <c r="BA38" s="11"/>
      <c r="BB38" s="11"/>
      <c r="BC38" s="30"/>
      <c r="BD38" s="30"/>
      <c r="BE38" s="11"/>
      <c r="BF38" s="45"/>
      <c r="BG38" s="11"/>
      <c r="BH38" s="11"/>
    </row>
    <row r="39" spans="1:60" ht="18.5" x14ac:dyDescent="0.35">
      <c r="A39" s="29" t="s">
        <v>35</v>
      </c>
      <c r="B39" s="3">
        <v>35</v>
      </c>
      <c r="C39" s="216">
        <f t="shared" si="3"/>
        <v>68.5</v>
      </c>
      <c r="D39" s="27">
        <v>97</v>
      </c>
      <c r="E39" s="28">
        <v>40</v>
      </c>
      <c r="Q39" s="1">
        <f t="shared" si="1"/>
        <v>65.423000000000002</v>
      </c>
      <c r="R39" s="17">
        <f t="shared" si="2"/>
        <v>3.0769999999999982</v>
      </c>
      <c r="Y39" s="26"/>
      <c r="Z39" s="3"/>
      <c r="AA39" s="7"/>
      <c r="AB39" s="6"/>
      <c r="AC39" s="9"/>
      <c r="AS39" s="46"/>
      <c r="AT39" s="23"/>
      <c r="AU39" s="24"/>
      <c r="AV39" s="27"/>
      <c r="AW39" s="47"/>
      <c r="AX39" s="11"/>
      <c r="AY39" s="11"/>
      <c r="AZ39" s="30"/>
      <c r="BA39" s="11"/>
      <c r="BB39" s="11"/>
      <c r="BC39" s="30"/>
      <c r="BD39" s="30"/>
      <c r="BE39" s="11"/>
      <c r="BF39" s="45"/>
      <c r="BG39" s="11"/>
      <c r="BH39" s="11"/>
    </row>
    <row r="40" spans="1:60" ht="18.5" x14ac:dyDescent="0.35">
      <c r="A40" s="29" t="s">
        <v>141</v>
      </c>
      <c r="B40" s="3">
        <v>34</v>
      </c>
      <c r="C40" s="215">
        <f t="shared" si="3"/>
        <v>68</v>
      </c>
      <c r="D40" s="61">
        <v>66</v>
      </c>
      <c r="E40" s="9">
        <v>70</v>
      </c>
      <c r="Q40" s="1">
        <f t="shared" si="1"/>
        <v>64.207999999999998</v>
      </c>
      <c r="R40" s="17">
        <f t="shared" si="2"/>
        <v>3.7920000000000016</v>
      </c>
      <c r="Y40" s="26"/>
      <c r="Z40" s="3"/>
      <c r="AA40" s="7"/>
      <c r="AB40" s="6"/>
      <c r="AC40" s="9"/>
      <c r="AS40" s="46"/>
      <c r="AT40" s="23"/>
      <c r="AU40" s="24"/>
      <c r="AV40" s="27"/>
      <c r="AW40" s="47"/>
      <c r="AX40" s="11"/>
      <c r="AY40" s="11"/>
      <c r="AZ40" s="30"/>
      <c r="BA40" s="11"/>
      <c r="BB40" s="11"/>
      <c r="BC40" s="30"/>
      <c r="BD40" s="30"/>
      <c r="BE40" s="11"/>
      <c r="BF40" s="45"/>
      <c r="BG40" s="11"/>
      <c r="BH40" s="11"/>
    </row>
    <row r="41" spans="1:60" ht="18.5" x14ac:dyDescent="0.35">
      <c r="A41" s="26" t="s">
        <v>117</v>
      </c>
      <c r="B41" s="3">
        <v>33</v>
      </c>
      <c r="C41" s="215">
        <f t="shared" si="3"/>
        <v>67</v>
      </c>
      <c r="D41" s="6">
        <v>62</v>
      </c>
      <c r="E41" s="9">
        <v>72</v>
      </c>
      <c r="Q41" s="1">
        <f t="shared" si="1"/>
        <v>62.993000000000009</v>
      </c>
      <c r="R41" s="17">
        <f t="shared" si="2"/>
        <v>4.0069999999999908</v>
      </c>
      <c r="Y41" s="26"/>
      <c r="Z41" s="3"/>
      <c r="AA41" s="7"/>
      <c r="AB41" s="6"/>
      <c r="AC41" s="9"/>
      <c r="AS41" s="46"/>
      <c r="AT41" s="23"/>
      <c r="AU41" s="24"/>
      <c r="AV41" s="27"/>
      <c r="AW41" s="47"/>
      <c r="AX41" s="11"/>
      <c r="AY41" s="11"/>
      <c r="AZ41" s="30"/>
      <c r="BA41" s="11"/>
      <c r="BB41" s="11"/>
      <c r="BC41" s="30"/>
      <c r="BD41" s="30"/>
      <c r="BE41" s="11"/>
      <c r="BF41" s="45"/>
      <c r="BG41" s="11"/>
      <c r="BH41" s="11"/>
    </row>
    <row r="42" spans="1:60" ht="18.5" x14ac:dyDescent="0.35">
      <c r="A42" s="29" t="s">
        <v>36</v>
      </c>
      <c r="B42" s="23">
        <v>32</v>
      </c>
      <c r="C42" s="216">
        <f t="shared" si="3"/>
        <v>66.5</v>
      </c>
      <c r="D42" s="27">
        <v>79</v>
      </c>
      <c r="E42" s="28">
        <v>54</v>
      </c>
      <c r="Q42" s="1">
        <f t="shared" si="1"/>
        <v>61.778000000000006</v>
      </c>
      <c r="R42" s="17">
        <f t="shared" si="2"/>
        <v>4.7219999999999942</v>
      </c>
      <c r="Y42" s="26"/>
      <c r="Z42" s="3"/>
      <c r="AA42" s="7"/>
      <c r="AB42" s="6"/>
      <c r="AC42" s="9"/>
      <c r="AS42" s="46"/>
      <c r="AT42" s="23"/>
      <c r="AU42" s="24"/>
      <c r="AV42" s="27"/>
      <c r="AW42" s="47"/>
      <c r="AX42" s="11"/>
      <c r="AY42" s="11"/>
      <c r="AZ42" s="30"/>
      <c r="BA42" s="11"/>
      <c r="BB42" s="11"/>
      <c r="BC42" s="30"/>
      <c r="BD42" s="30"/>
      <c r="BE42" s="11"/>
      <c r="BF42" s="45"/>
      <c r="BG42" s="11"/>
      <c r="BH42" s="11"/>
    </row>
    <row r="43" spans="1:60" ht="18.5" x14ac:dyDescent="0.35">
      <c r="A43" s="26" t="s">
        <v>289</v>
      </c>
      <c r="B43" s="23">
        <v>31</v>
      </c>
      <c r="C43" s="215">
        <f t="shared" si="3"/>
        <v>62</v>
      </c>
      <c r="D43" s="61">
        <v>77</v>
      </c>
      <c r="E43" s="9">
        <v>47</v>
      </c>
      <c r="Q43" s="1">
        <f t="shared" si="1"/>
        <v>60.563000000000002</v>
      </c>
      <c r="R43" s="17">
        <f t="shared" ref="R43" si="5">C43-Q43</f>
        <v>1.4369999999999976</v>
      </c>
      <c r="Y43" s="26"/>
      <c r="Z43" s="3"/>
      <c r="AA43" s="7"/>
      <c r="AB43" s="6"/>
      <c r="AC43" s="9"/>
      <c r="AS43" s="46"/>
      <c r="AT43" s="23"/>
      <c r="AU43" s="24"/>
      <c r="AV43" s="27"/>
      <c r="AW43" s="47"/>
      <c r="AX43" s="11"/>
      <c r="AY43" s="11"/>
      <c r="AZ43" s="30"/>
      <c r="BA43" s="11"/>
      <c r="BB43" s="11"/>
      <c r="BC43" s="30"/>
      <c r="BD43" s="30"/>
      <c r="BE43" s="11"/>
      <c r="BF43" s="45"/>
      <c r="BG43" s="11"/>
      <c r="BH43" s="11"/>
    </row>
    <row r="44" spans="1:60" ht="18.5" x14ac:dyDescent="0.35">
      <c r="A44" s="29" t="s">
        <v>13</v>
      </c>
      <c r="B44" s="23">
        <v>30</v>
      </c>
      <c r="C44" s="216">
        <f t="shared" si="3"/>
        <v>60.5</v>
      </c>
      <c r="D44" s="52">
        <v>76</v>
      </c>
      <c r="E44" s="28">
        <v>45</v>
      </c>
      <c r="Q44" s="1">
        <f t="shared" si="1"/>
        <v>59.347999999999999</v>
      </c>
      <c r="R44" s="17">
        <f t="shared" si="2"/>
        <v>1.152000000000001</v>
      </c>
      <c r="Y44" s="26"/>
      <c r="Z44" s="3"/>
      <c r="AA44" s="7"/>
      <c r="AB44" s="6"/>
      <c r="AC44" s="9"/>
      <c r="AS44" s="46"/>
      <c r="AT44" s="23"/>
      <c r="AU44" s="24"/>
      <c r="AV44" s="27"/>
      <c r="AW44" s="47"/>
      <c r="AX44" s="11"/>
      <c r="AY44" s="11"/>
      <c r="AZ44" s="30"/>
      <c r="BA44" s="11"/>
      <c r="BB44" s="11"/>
      <c r="BC44" s="30"/>
      <c r="BD44" s="30"/>
      <c r="BE44" s="11"/>
      <c r="BF44" s="45"/>
      <c r="BG44" s="11"/>
      <c r="BH44" s="11"/>
    </row>
    <row r="45" spans="1:60" ht="18.5" x14ac:dyDescent="0.35">
      <c r="A45" s="29" t="s">
        <v>37</v>
      </c>
      <c r="B45" s="23">
        <v>29</v>
      </c>
      <c r="C45" s="216">
        <f t="shared" si="3"/>
        <v>52</v>
      </c>
      <c r="D45" s="27">
        <v>58</v>
      </c>
      <c r="E45" s="28">
        <v>46</v>
      </c>
      <c r="Q45" s="1">
        <f t="shared" si="1"/>
        <v>58.132999999999996</v>
      </c>
      <c r="R45" s="17">
        <f t="shared" si="2"/>
        <v>-6.1329999999999956</v>
      </c>
      <c r="Y45" s="26"/>
      <c r="Z45" s="3"/>
      <c r="AA45" s="7"/>
      <c r="AB45" s="6"/>
      <c r="AC45" s="9"/>
      <c r="AS45" s="46"/>
      <c r="AT45" s="23"/>
      <c r="AU45" s="24"/>
      <c r="AV45" s="27"/>
      <c r="AW45" s="47"/>
      <c r="AX45" s="11"/>
      <c r="AY45" s="11"/>
      <c r="AZ45" s="30"/>
      <c r="BA45" s="11"/>
      <c r="BB45" s="11"/>
      <c r="BC45" s="30"/>
      <c r="BD45" s="30"/>
      <c r="BE45" s="11"/>
      <c r="BF45" s="45"/>
      <c r="BG45" s="11"/>
      <c r="BH45" s="11"/>
    </row>
    <row r="46" spans="1:60" ht="18.5" x14ac:dyDescent="0.35">
      <c r="A46" s="26" t="s">
        <v>176</v>
      </c>
      <c r="B46" s="23">
        <v>28</v>
      </c>
      <c r="C46" s="215">
        <f t="shared" si="3"/>
        <v>52</v>
      </c>
      <c r="D46" s="6">
        <v>70</v>
      </c>
      <c r="E46" s="9">
        <v>34</v>
      </c>
      <c r="Q46" s="1">
        <f t="shared" si="1"/>
        <v>56.918000000000006</v>
      </c>
      <c r="R46" s="17">
        <f t="shared" ref="R46" si="6">C46-Q46</f>
        <v>-4.9180000000000064</v>
      </c>
      <c r="Y46" s="26"/>
      <c r="Z46" s="3"/>
      <c r="AA46" s="7"/>
      <c r="AB46" s="6"/>
      <c r="AC46" s="9"/>
      <c r="AS46" s="46"/>
      <c r="AT46" s="23"/>
      <c r="AU46" s="24"/>
      <c r="AV46" s="27"/>
      <c r="AW46" s="47"/>
      <c r="AX46" s="11"/>
      <c r="AY46" s="11"/>
      <c r="AZ46" s="30"/>
      <c r="BA46" s="11"/>
      <c r="BB46" s="11"/>
      <c r="BC46" s="30"/>
      <c r="BD46" s="30"/>
      <c r="BE46" s="11"/>
      <c r="BF46" s="45"/>
      <c r="BG46" s="11"/>
      <c r="BH46" s="11"/>
    </row>
    <row r="47" spans="1:60" ht="18.5" x14ac:dyDescent="0.35">
      <c r="A47" s="57" t="s">
        <v>138</v>
      </c>
      <c r="B47" s="23">
        <v>27</v>
      </c>
      <c r="C47" s="215">
        <f t="shared" si="3"/>
        <v>51.5</v>
      </c>
      <c r="D47" s="6">
        <v>60</v>
      </c>
      <c r="E47" s="9">
        <v>43</v>
      </c>
      <c r="Q47" s="1">
        <f t="shared" si="1"/>
        <v>55.703000000000003</v>
      </c>
      <c r="R47" s="17">
        <f t="shared" si="2"/>
        <v>-4.203000000000003</v>
      </c>
      <c r="Y47" s="26"/>
      <c r="Z47" s="3"/>
      <c r="AA47" s="7"/>
      <c r="AB47" s="6"/>
      <c r="AC47" s="9"/>
      <c r="AS47" s="46"/>
      <c r="AT47" s="23"/>
      <c r="AU47" s="24"/>
      <c r="AV47" s="27"/>
      <c r="AW47" s="47"/>
      <c r="AX47" s="11"/>
      <c r="AY47" s="11"/>
      <c r="AZ47" s="30"/>
      <c r="BA47" s="11"/>
      <c r="BB47" s="11"/>
      <c r="BC47" s="30"/>
      <c r="BD47" s="30"/>
      <c r="BE47" s="11"/>
      <c r="BF47" s="45"/>
      <c r="BG47" s="11"/>
      <c r="BH47" s="11"/>
    </row>
    <row r="48" spans="1:60" ht="18.5" x14ac:dyDescent="0.35">
      <c r="A48" s="26" t="s">
        <v>127</v>
      </c>
      <c r="B48" s="23">
        <v>26</v>
      </c>
      <c r="C48" s="215">
        <f t="shared" si="3"/>
        <v>51</v>
      </c>
      <c r="D48" s="6">
        <v>47</v>
      </c>
      <c r="E48" s="9">
        <v>55</v>
      </c>
      <c r="Q48" s="1">
        <f t="shared" si="1"/>
        <v>54.488</v>
      </c>
      <c r="R48" s="17">
        <f t="shared" si="2"/>
        <v>-3.4879999999999995</v>
      </c>
      <c r="Y48" s="26"/>
      <c r="Z48" s="3"/>
      <c r="AA48" s="7"/>
      <c r="AB48" s="6"/>
      <c r="AC48" s="9"/>
      <c r="AS48" s="46"/>
      <c r="AT48" s="23"/>
      <c r="AU48" s="24"/>
      <c r="AV48" s="27"/>
      <c r="AW48" s="47"/>
      <c r="AX48" s="11"/>
      <c r="AY48" s="11"/>
      <c r="AZ48" s="30"/>
      <c r="BA48" s="11"/>
      <c r="BB48" s="11"/>
      <c r="BC48" s="30"/>
      <c r="BD48" s="30"/>
      <c r="BE48" s="11"/>
      <c r="BF48" s="45"/>
      <c r="BG48" s="11"/>
      <c r="BH48" s="11"/>
    </row>
    <row r="49" spans="1:60" ht="18.5" x14ac:dyDescent="0.35">
      <c r="A49" s="29" t="s">
        <v>53</v>
      </c>
      <c r="B49" s="23">
        <v>25</v>
      </c>
      <c r="C49" s="216">
        <f t="shared" si="3"/>
        <v>49</v>
      </c>
      <c r="D49" s="27">
        <v>44</v>
      </c>
      <c r="E49" s="28">
        <v>54</v>
      </c>
      <c r="Q49" s="1">
        <f t="shared" si="1"/>
        <v>53.273000000000003</v>
      </c>
      <c r="R49" s="17">
        <f t="shared" si="2"/>
        <v>-4.2730000000000032</v>
      </c>
      <c r="Y49" s="26"/>
      <c r="Z49" s="3"/>
      <c r="AA49" s="7"/>
      <c r="AB49" s="6"/>
      <c r="AC49" s="9"/>
      <c r="AS49" s="46"/>
      <c r="AT49" s="23"/>
      <c r="AU49" s="24"/>
      <c r="AV49" s="27"/>
      <c r="AW49" s="47"/>
      <c r="AX49" s="11"/>
      <c r="AY49" s="11"/>
      <c r="AZ49" s="30"/>
      <c r="BA49" s="11"/>
      <c r="BB49" s="11"/>
      <c r="BC49" s="30"/>
      <c r="BD49" s="30"/>
      <c r="BE49" s="11"/>
      <c r="BF49" s="45"/>
      <c r="BG49" s="11"/>
      <c r="BH49" s="11"/>
    </row>
    <row r="50" spans="1:60" ht="18.5" x14ac:dyDescent="0.35">
      <c r="A50" s="26" t="s">
        <v>288</v>
      </c>
      <c r="B50" s="23">
        <v>24</v>
      </c>
      <c r="C50" s="215">
        <f t="shared" si="3"/>
        <v>48</v>
      </c>
      <c r="D50" s="61">
        <v>57</v>
      </c>
      <c r="E50" s="9">
        <v>39</v>
      </c>
      <c r="Q50" s="1">
        <f t="shared" si="1"/>
        <v>52.058000000000007</v>
      </c>
      <c r="R50" s="17">
        <f t="shared" ref="R50" si="7">C50-Q50</f>
        <v>-4.0580000000000069</v>
      </c>
      <c r="Y50" s="26"/>
      <c r="Z50" s="3"/>
      <c r="AA50" s="7"/>
      <c r="AB50" s="6"/>
      <c r="AC50" s="9"/>
      <c r="AS50" s="46"/>
      <c r="AT50" s="23"/>
      <c r="AU50" s="24"/>
      <c r="AV50" s="27"/>
      <c r="AW50" s="47"/>
      <c r="AX50" s="11"/>
      <c r="AY50" s="11"/>
      <c r="AZ50" s="30"/>
      <c r="BA50" s="11"/>
      <c r="BB50" s="11"/>
      <c r="BC50" s="30"/>
      <c r="BD50" s="30"/>
      <c r="BE50" s="11"/>
      <c r="BF50" s="45"/>
      <c r="BG50" s="11"/>
      <c r="BH50" s="11"/>
    </row>
    <row r="51" spans="1:60" ht="18.5" x14ac:dyDescent="0.35">
      <c r="A51" s="29" t="s">
        <v>54</v>
      </c>
      <c r="B51" s="23">
        <v>23</v>
      </c>
      <c r="C51" s="216">
        <f t="shared" si="3"/>
        <v>47.5</v>
      </c>
      <c r="D51" s="27">
        <v>61</v>
      </c>
      <c r="E51" s="28">
        <v>34</v>
      </c>
      <c r="Q51" s="1">
        <f t="shared" si="1"/>
        <v>50.843000000000004</v>
      </c>
      <c r="R51" s="17">
        <f t="shared" si="2"/>
        <v>-3.3430000000000035</v>
      </c>
      <c r="Y51" s="26"/>
      <c r="Z51" s="3"/>
      <c r="AA51" s="7"/>
      <c r="AB51" s="6"/>
      <c r="AC51" s="9"/>
      <c r="AS51" s="46"/>
      <c r="AT51" s="23"/>
      <c r="AU51" s="24"/>
      <c r="AV51" s="27"/>
      <c r="AW51" s="47"/>
      <c r="AX51" s="11"/>
      <c r="AY51" s="11"/>
      <c r="AZ51" s="30"/>
      <c r="BA51" s="11"/>
      <c r="BB51" s="11"/>
      <c r="BC51" s="30"/>
      <c r="BD51" s="30"/>
      <c r="BE51" s="11"/>
      <c r="BF51" s="45"/>
      <c r="BG51" s="11"/>
      <c r="BH51" s="11"/>
    </row>
    <row r="52" spans="1:60" ht="18.5" x14ac:dyDescent="0.35">
      <c r="A52" s="29" t="s">
        <v>55</v>
      </c>
      <c r="B52" s="23">
        <v>22</v>
      </c>
      <c r="C52" s="216">
        <f t="shared" si="3"/>
        <v>47</v>
      </c>
      <c r="D52" s="27">
        <v>47</v>
      </c>
      <c r="E52" s="28">
        <v>47</v>
      </c>
      <c r="Q52" s="1">
        <f t="shared" si="1"/>
        <v>49.628</v>
      </c>
      <c r="R52" s="17">
        <f t="shared" si="2"/>
        <v>-2.6280000000000001</v>
      </c>
      <c r="Y52" s="26"/>
      <c r="Z52" s="3"/>
      <c r="AA52" s="7"/>
      <c r="AB52" s="6"/>
      <c r="AC52" s="9"/>
      <c r="AS52" s="46"/>
      <c r="AT52" s="23"/>
      <c r="AU52" s="24"/>
      <c r="AV52" s="27"/>
      <c r="AW52" s="47"/>
      <c r="AX52" s="11"/>
      <c r="AY52" s="11"/>
      <c r="AZ52" s="30"/>
      <c r="BA52" s="11"/>
      <c r="BB52" s="11"/>
      <c r="BC52" s="30"/>
      <c r="BD52" s="30"/>
      <c r="BE52" s="11"/>
      <c r="BF52" s="45"/>
      <c r="BG52" s="11"/>
      <c r="BH52" s="11"/>
    </row>
    <row r="53" spans="1:60" ht="18.5" x14ac:dyDescent="0.35">
      <c r="A53" s="26" t="s">
        <v>177</v>
      </c>
      <c r="B53" s="23">
        <v>21</v>
      </c>
      <c r="C53" s="215">
        <f t="shared" si="3"/>
        <v>46.5</v>
      </c>
      <c r="D53" s="6">
        <v>42</v>
      </c>
      <c r="E53" s="9">
        <v>51</v>
      </c>
      <c r="Q53" s="1">
        <f t="shared" si="1"/>
        <v>48.412999999999997</v>
      </c>
      <c r="R53" s="17">
        <f t="shared" ref="R53" si="8">C53-Q53</f>
        <v>-1.9129999999999967</v>
      </c>
      <c r="Y53" s="26"/>
      <c r="Z53" s="3"/>
      <c r="AA53" s="7"/>
      <c r="AB53" s="6"/>
      <c r="AC53" s="9"/>
      <c r="AS53" s="46"/>
      <c r="AT53" s="23"/>
      <c r="AU53" s="24"/>
      <c r="AV53" s="27"/>
      <c r="AW53" s="47"/>
      <c r="AX53" s="11"/>
      <c r="AY53" s="11"/>
      <c r="AZ53" s="30"/>
      <c r="BA53" s="11"/>
      <c r="BB53" s="11"/>
      <c r="BC53" s="30"/>
      <c r="BD53" s="30"/>
      <c r="BE53" s="11"/>
      <c r="BF53" s="45"/>
      <c r="BG53" s="11"/>
      <c r="BH53" s="11"/>
    </row>
    <row r="54" spans="1:60" ht="18.5" x14ac:dyDescent="0.35">
      <c r="A54" s="29" t="s">
        <v>14</v>
      </c>
      <c r="B54" s="23">
        <v>20</v>
      </c>
      <c r="C54" s="216">
        <f t="shared" si="3"/>
        <v>46</v>
      </c>
      <c r="D54" s="27">
        <v>43</v>
      </c>
      <c r="E54" s="28">
        <v>49</v>
      </c>
      <c r="Q54" s="1">
        <f t="shared" si="1"/>
        <v>47.198</v>
      </c>
      <c r="R54" s="17">
        <f t="shared" si="2"/>
        <v>-1.1980000000000004</v>
      </c>
      <c r="Y54" s="26"/>
      <c r="Z54" s="3"/>
      <c r="AA54" s="7"/>
      <c r="AB54" s="6"/>
      <c r="AC54" s="9"/>
      <c r="AS54" s="46"/>
      <c r="AT54" s="23"/>
      <c r="AU54" s="24"/>
      <c r="AV54" s="27"/>
      <c r="AW54" s="47"/>
      <c r="AX54" s="11"/>
      <c r="AY54" s="11"/>
      <c r="AZ54" s="30"/>
      <c r="BA54" s="11"/>
      <c r="BB54" s="11"/>
      <c r="BC54" s="30"/>
      <c r="BD54" s="30"/>
      <c r="BE54" s="11"/>
      <c r="BF54" s="45"/>
      <c r="BG54" s="11"/>
      <c r="BH54" s="11"/>
    </row>
    <row r="55" spans="1:60" ht="18.5" x14ac:dyDescent="0.35">
      <c r="A55" s="29" t="s">
        <v>38</v>
      </c>
      <c r="B55" s="23">
        <v>19</v>
      </c>
      <c r="C55" s="216">
        <f t="shared" si="3"/>
        <v>43.5</v>
      </c>
      <c r="D55" s="27">
        <v>48</v>
      </c>
      <c r="E55" s="28">
        <v>39</v>
      </c>
      <c r="Q55" s="1">
        <f t="shared" si="1"/>
        <v>45.983000000000004</v>
      </c>
      <c r="R55" s="17">
        <f t="shared" si="2"/>
        <v>-2.4830000000000041</v>
      </c>
      <c r="Y55" s="26"/>
      <c r="Z55" s="3"/>
      <c r="AA55" s="7"/>
      <c r="AB55" s="6"/>
      <c r="AC55" s="9"/>
      <c r="AS55" s="46"/>
      <c r="AT55" s="23"/>
      <c r="AU55" s="24"/>
      <c r="AV55" s="27"/>
      <c r="AW55" s="47"/>
      <c r="AX55" s="11"/>
      <c r="AY55" s="11"/>
      <c r="AZ55" s="30"/>
      <c r="BA55" s="11"/>
      <c r="BB55" s="11"/>
      <c r="BC55" s="30"/>
      <c r="BD55" s="30"/>
      <c r="BE55" s="11"/>
      <c r="BF55" s="45"/>
      <c r="BG55" s="11"/>
      <c r="BH55" s="11"/>
    </row>
    <row r="56" spans="1:60" ht="18.5" x14ac:dyDescent="0.35">
      <c r="A56" s="29" t="s">
        <v>45</v>
      </c>
      <c r="B56" s="23">
        <v>18</v>
      </c>
      <c r="C56" s="216">
        <f t="shared" si="3"/>
        <v>43</v>
      </c>
      <c r="D56" s="27">
        <v>36</v>
      </c>
      <c r="E56" s="28">
        <v>50</v>
      </c>
      <c r="Q56" s="1">
        <f t="shared" si="1"/>
        <v>44.768000000000001</v>
      </c>
      <c r="R56" s="17">
        <f t="shared" si="2"/>
        <v>-1.7680000000000007</v>
      </c>
      <c r="Y56" s="26"/>
      <c r="Z56" s="3"/>
      <c r="AA56" s="7"/>
      <c r="AB56" s="6"/>
      <c r="AC56" s="9"/>
      <c r="AS56" s="46"/>
      <c r="AT56" s="23"/>
      <c r="AU56" s="24"/>
      <c r="AV56" s="27"/>
      <c r="AW56" s="47"/>
      <c r="AX56" s="11"/>
      <c r="AY56" s="11"/>
      <c r="AZ56" s="30"/>
      <c r="BA56" s="11"/>
      <c r="BB56" s="11"/>
      <c r="BC56" s="30"/>
      <c r="BD56" s="30"/>
      <c r="BE56" s="11"/>
      <c r="BF56" s="45"/>
      <c r="BG56" s="11"/>
      <c r="BH56" s="11"/>
    </row>
    <row r="57" spans="1:60" ht="18.5" x14ac:dyDescent="0.35">
      <c r="A57" s="29" t="s">
        <v>52</v>
      </c>
      <c r="B57" s="23">
        <v>17</v>
      </c>
      <c r="C57" s="217">
        <f>(D57+E57)/2</f>
        <v>42.5</v>
      </c>
      <c r="D57" s="27">
        <v>43</v>
      </c>
      <c r="E57" s="28">
        <v>42</v>
      </c>
      <c r="Q57" s="1">
        <f t="shared" si="1"/>
        <v>43.552999999999997</v>
      </c>
      <c r="R57" s="17">
        <f t="shared" si="2"/>
        <v>-1.0529999999999973</v>
      </c>
      <c r="Y57" s="26"/>
      <c r="Z57" s="3"/>
      <c r="AA57" s="7"/>
      <c r="AB57" s="6"/>
      <c r="AC57" s="9"/>
      <c r="AS57" s="46"/>
      <c r="AT57" s="23"/>
      <c r="AU57" s="24"/>
      <c r="AV57" s="27"/>
      <c r="AW57" s="47"/>
      <c r="AX57" s="11"/>
      <c r="AY57" s="11"/>
      <c r="AZ57" s="30"/>
      <c r="BA57" s="11"/>
      <c r="BB57" s="11"/>
      <c r="BC57" s="30"/>
      <c r="BD57" s="30"/>
      <c r="BE57" s="11"/>
      <c r="BF57" s="45"/>
      <c r="BG57" s="11"/>
      <c r="BH57" s="11"/>
    </row>
    <row r="58" spans="1:60" ht="18.5" x14ac:dyDescent="0.35">
      <c r="A58" s="57" t="s">
        <v>147</v>
      </c>
      <c r="B58" s="23">
        <v>16</v>
      </c>
      <c r="C58" s="215">
        <f t="shared" ref="C58" si="9">(D58+E58)/2</f>
        <v>41.5</v>
      </c>
      <c r="D58" s="8">
        <v>42</v>
      </c>
      <c r="E58" s="9">
        <v>41</v>
      </c>
      <c r="Q58" s="1">
        <f t="shared" si="1"/>
        <v>42.338000000000001</v>
      </c>
      <c r="R58" s="17">
        <f t="shared" si="2"/>
        <v>-0.83800000000000097</v>
      </c>
      <c r="Y58" s="26"/>
      <c r="Z58" s="3"/>
      <c r="AA58" s="7"/>
      <c r="AB58" s="6"/>
      <c r="AC58" s="9"/>
      <c r="AS58" s="46"/>
      <c r="AT58" s="23"/>
      <c r="AU58" s="24"/>
      <c r="AV58" s="27"/>
      <c r="AW58" s="47"/>
      <c r="AX58" s="11"/>
      <c r="AY58" s="11"/>
      <c r="AZ58" s="30"/>
      <c r="BA58" s="11"/>
      <c r="BB58" s="11"/>
      <c r="BC58" s="30"/>
      <c r="BD58" s="30"/>
      <c r="BE58" s="11"/>
      <c r="BF58" s="45"/>
      <c r="BG58" s="11"/>
      <c r="BH58" s="11"/>
    </row>
    <row r="59" spans="1:60" ht="18.5" x14ac:dyDescent="0.35">
      <c r="A59" s="29" t="s">
        <v>46</v>
      </c>
      <c r="B59" s="23">
        <v>15</v>
      </c>
      <c r="C59" s="216">
        <f t="shared" ref="C59:C73" si="10">(D59+E59)/2</f>
        <v>41.5</v>
      </c>
      <c r="D59" s="27">
        <v>40</v>
      </c>
      <c r="E59" s="28">
        <v>43</v>
      </c>
      <c r="Q59" s="1">
        <f t="shared" si="1"/>
        <v>41.123000000000005</v>
      </c>
      <c r="R59" s="17">
        <f t="shared" si="2"/>
        <v>0.37699999999999534</v>
      </c>
      <c r="Y59" s="26"/>
      <c r="Z59" s="3"/>
      <c r="AA59" s="7"/>
      <c r="AB59" s="6"/>
      <c r="AC59" s="9"/>
      <c r="AS59" s="46"/>
      <c r="AT59" s="23"/>
      <c r="AU59" s="24"/>
      <c r="AV59" s="27"/>
      <c r="AW59" s="47"/>
      <c r="AX59" s="11"/>
      <c r="AY59" s="11"/>
      <c r="AZ59" s="30"/>
      <c r="BA59" s="11"/>
      <c r="BB59" s="11"/>
      <c r="BC59" s="30"/>
      <c r="BD59" s="30"/>
      <c r="BE59" s="11"/>
      <c r="BF59" s="45"/>
      <c r="BG59" s="11"/>
      <c r="BH59" s="11"/>
    </row>
    <row r="60" spans="1:60" ht="18.5" x14ac:dyDescent="0.35">
      <c r="A60" s="29" t="s">
        <v>17</v>
      </c>
      <c r="B60" s="23">
        <v>14</v>
      </c>
      <c r="C60" s="216">
        <f t="shared" si="10"/>
        <v>40</v>
      </c>
      <c r="D60" s="27">
        <v>50</v>
      </c>
      <c r="E60" s="28">
        <v>30</v>
      </c>
      <c r="Q60" s="1">
        <f t="shared" si="1"/>
        <v>39.908000000000001</v>
      </c>
      <c r="R60" s="17">
        <f t="shared" si="2"/>
        <v>9.1999999999998749E-2</v>
      </c>
      <c r="Y60" s="26"/>
      <c r="Z60" s="3"/>
      <c r="AA60" s="7"/>
      <c r="AB60" s="6"/>
      <c r="AC60" s="9"/>
      <c r="AS60" s="46"/>
      <c r="AT60" s="23"/>
      <c r="AU60" s="24"/>
      <c r="AV60" s="27"/>
      <c r="AW60" s="47"/>
      <c r="AX60" s="11"/>
      <c r="AY60" s="11"/>
      <c r="AZ60" s="30"/>
      <c r="BA60" s="11"/>
      <c r="BB60" s="11"/>
      <c r="BC60" s="30"/>
      <c r="BD60" s="30"/>
      <c r="BE60" s="11"/>
      <c r="BF60" s="45"/>
      <c r="BG60" s="11"/>
      <c r="BH60" s="11"/>
    </row>
    <row r="61" spans="1:60" ht="18.5" x14ac:dyDescent="0.35">
      <c r="A61" s="29" t="s">
        <v>24</v>
      </c>
      <c r="B61" s="23">
        <v>13</v>
      </c>
      <c r="C61" s="216">
        <f t="shared" si="10"/>
        <v>40</v>
      </c>
      <c r="D61" s="27">
        <v>40</v>
      </c>
      <c r="E61" s="28">
        <v>40</v>
      </c>
      <c r="Q61" s="1">
        <f t="shared" si="1"/>
        <v>38.692999999999998</v>
      </c>
      <c r="R61" s="17">
        <f t="shared" si="2"/>
        <v>1.3070000000000022</v>
      </c>
      <c r="Y61" s="26"/>
      <c r="Z61" s="3"/>
      <c r="AA61" s="7"/>
      <c r="AB61" s="6"/>
      <c r="AC61" s="9"/>
      <c r="AS61" s="46"/>
      <c r="AT61" s="23"/>
      <c r="AU61" s="24"/>
      <c r="AV61" s="27"/>
      <c r="AW61" s="47"/>
      <c r="AX61" s="11"/>
      <c r="AY61" s="11"/>
      <c r="AZ61" s="30"/>
      <c r="BA61" s="11"/>
      <c r="BB61" s="11"/>
      <c r="BC61" s="30"/>
      <c r="BD61" s="30"/>
      <c r="BE61" s="11"/>
      <c r="BF61" s="45"/>
      <c r="BG61" s="11"/>
      <c r="BH61" s="11"/>
    </row>
    <row r="62" spans="1:60" ht="18.5" x14ac:dyDescent="0.35">
      <c r="A62" s="29" t="s">
        <v>20</v>
      </c>
      <c r="B62" s="23">
        <v>12</v>
      </c>
      <c r="C62" s="216">
        <f t="shared" si="10"/>
        <v>36.5</v>
      </c>
      <c r="D62" s="27">
        <v>45</v>
      </c>
      <c r="E62" s="28">
        <v>28</v>
      </c>
      <c r="Q62" s="1">
        <f t="shared" si="1"/>
        <v>37.478000000000002</v>
      </c>
      <c r="R62" s="17">
        <f t="shared" si="2"/>
        <v>-0.97800000000000153</v>
      </c>
      <c r="Y62" s="26"/>
      <c r="Z62" s="3"/>
      <c r="AA62" s="7"/>
      <c r="AB62" s="6"/>
      <c r="AC62" s="9"/>
      <c r="AS62" s="46"/>
      <c r="AT62" s="23"/>
      <c r="AU62" s="24"/>
      <c r="AV62" s="27"/>
      <c r="AW62" s="47"/>
      <c r="AX62" s="11"/>
      <c r="AY62" s="11"/>
      <c r="AZ62" s="30"/>
      <c r="BA62" s="11"/>
      <c r="BB62" s="11"/>
      <c r="BC62" s="30"/>
      <c r="BD62" s="30"/>
      <c r="BE62" s="11"/>
      <c r="BF62" s="45"/>
      <c r="BG62" s="11"/>
      <c r="BH62" s="11"/>
    </row>
    <row r="63" spans="1:60" ht="18.5" x14ac:dyDescent="0.35">
      <c r="A63" s="29" t="s">
        <v>16</v>
      </c>
      <c r="B63" s="23">
        <v>11</v>
      </c>
      <c r="C63" s="216">
        <f t="shared" si="10"/>
        <v>34.5</v>
      </c>
      <c r="D63" s="27">
        <v>37</v>
      </c>
      <c r="E63" s="28">
        <v>32</v>
      </c>
      <c r="Q63" s="1">
        <f t="shared" si="1"/>
        <v>36.262999999999998</v>
      </c>
      <c r="R63" s="17">
        <f t="shared" si="2"/>
        <v>-1.7629999999999981</v>
      </c>
      <c r="Y63" s="26"/>
      <c r="Z63" s="3"/>
      <c r="AA63" s="7"/>
      <c r="AB63" s="6"/>
      <c r="AC63" s="9"/>
      <c r="AS63" s="46"/>
      <c r="AT63" s="23"/>
      <c r="AU63" s="24"/>
      <c r="AV63" s="27"/>
      <c r="AW63" s="47"/>
      <c r="AX63" s="11"/>
      <c r="AY63" s="11"/>
      <c r="AZ63" s="30"/>
      <c r="BA63" s="11"/>
      <c r="BB63" s="11"/>
      <c r="BC63" s="30"/>
      <c r="BD63" s="30"/>
      <c r="BE63" s="11"/>
      <c r="BF63" s="45"/>
      <c r="BG63" s="11"/>
      <c r="BH63" s="11"/>
    </row>
    <row r="64" spans="1:60" ht="18.5" x14ac:dyDescent="0.35">
      <c r="A64" s="29" t="s">
        <v>39</v>
      </c>
      <c r="B64" s="23">
        <v>10</v>
      </c>
      <c r="C64" s="216">
        <f t="shared" si="10"/>
        <v>34.5</v>
      </c>
      <c r="D64" s="27">
        <v>36</v>
      </c>
      <c r="E64" s="28">
        <v>33</v>
      </c>
      <c r="Q64" s="1">
        <f t="shared" si="1"/>
        <v>35.048000000000002</v>
      </c>
      <c r="R64" s="17">
        <f t="shared" si="2"/>
        <v>-0.54800000000000182</v>
      </c>
      <c r="Y64" s="26"/>
      <c r="Z64" s="3"/>
      <c r="AA64" s="7"/>
      <c r="AB64" s="6"/>
      <c r="AC64" s="9"/>
      <c r="AS64" s="46"/>
      <c r="AT64" s="23"/>
      <c r="AU64" s="24"/>
      <c r="AV64" s="27"/>
      <c r="AW64" s="47"/>
      <c r="AX64" s="11"/>
      <c r="AY64" s="11"/>
      <c r="AZ64" s="30"/>
      <c r="BA64" s="11"/>
      <c r="BB64" s="11"/>
      <c r="BC64" s="30"/>
      <c r="BD64" s="30"/>
      <c r="BE64" s="11"/>
      <c r="BF64" s="45"/>
      <c r="BG64" s="11"/>
      <c r="BH64" s="11"/>
    </row>
    <row r="65" spans="1:60" ht="18.5" x14ac:dyDescent="0.35">
      <c r="A65" s="29" t="s">
        <v>40</v>
      </c>
      <c r="B65" s="23">
        <v>9</v>
      </c>
      <c r="C65" s="216">
        <f t="shared" si="10"/>
        <v>33.5</v>
      </c>
      <c r="D65" s="53">
        <v>34</v>
      </c>
      <c r="E65" s="28">
        <v>33</v>
      </c>
      <c r="Q65" s="1">
        <f t="shared" si="1"/>
        <v>33.832999999999998</v>
      </c>
      <c r="R65" s="17">
        <f t="shared" si="2"/>
        <v>-0.33299999999999841</v>
      </c>
      <c r="Y65" s="26"/>
      <c r="Z65" s="3"/>
      <c r="AA65" s="7"/>
      <c r="AB65" s="6"/>
      <c r="AC65" s="9"/>
      <c r="AS65" s="46"/>
      <c r="AT65" s="23"/>
      <c r="AU65" s="24"/>
      <c r="AV65" s="27"/>
      <c r="AW65" s="47"/>
      <c r="AX65" s="11"/>
      <c r="AY65" s="11"/>
      <c r="AZ65" s="30"/>
      <c r="BA65" s="11"/>
      <c r="BB65" s="11"/>
      <c r="BC65" s="30"/>
      <c r="BD65" s="30"/>
      <c r="BE65" s="11"/>
      <c r="BF65" s="45"/>
      <c r="BG65" s="11"/>
      <c r="BH65" s="11"/>
    </row>
    <row r="66" spans="1:60" ht="18.5" x14ac:dyDescent="0.35">
      <c r="A66" s="29" t="s">
        <v>41</v>
      </c>
      <c r="B66" s="23">
        <v>8</v>
      </c>
      <c r="C66" s="216">
        <f t="shared" si="10"/>
        <v>32</v>
      </c>
      <c r="D66" s="27">
        <v>40</v>
      </c>
      <c r="E66" s="28">
        <v>24</v>
      </c>
      <c r="Q66" s="1">
        <f t="shared" si="1"/>
        <v>32.618000000000002</v>
      </c>
      <c r="R66" s="17">
        <f t="shared" si="2"/>
        <v>-0.6180000000000021</v>
      </c>
      <c r="Y66" s="26"/>
      <c r="Z66" s="3"/>
      <c r="AA66" s="7"/>
      <c r="AB66" s="6"/>
      <c r="AC66" s="9"/>
      <c r="AS66" s="46"/>
      <c r="AT66" s="23"/>
      <c r="AU66" s="24"/>
      <c r="AV66" s="27"/>
      <c r="AW66" s="47"/>
      <c r="AX66" s="11"/>
      <c r="AY66" s="11"/>
      <c r="AZ66" s="30"/>
      <c r="BA66" s="11"/>
      <c r="BB66" s="11"/>
      <c r="BC66" s="30"/>
      <c r="BD66" s="30"/>
      <c r="BE66" s="11"/>
      <c r="BF66" s="45"/>
      <c r="BG66" s="11"/>
      <c r="BH66" s="11"/>
    </row>
    <row r="67" spans="1:60" ht="18.5" x14ac:dyDescent="0.35">
      <c r="A67" s="29" t="s">
        <v>18</v>
      </c>
      <c r="B67" s="23">
        <v>7</v>
      </c>
      <c r="C67" s="216">
        <f t="shared" si="10"/>
        <v>30.5</v>
      </c>
      <c r="D67" s="27">
        <v>37</v>
      </c>
      <c r="E67" s="28">
        <v>24</v>
      </c>
      <c r="Q67" s="1">
        <f t="shared" si="1"/>
        <v>31.402999999999999</v>
      </c>
      <c r="R67" s="17">
        <f t="shared" si="2"/>
        <v>-0.90299999999999869</v>
      </c>
      <c r="Y67" s="26"/>
      <c r="Z67" s="3"/>
      <c r="AA67" s="7"/>
      <c r="AB67" s="6"/>
      <c r="AC67" s="9"/>
      <c r="AS67" s="46"/>
      <c r="AT67" s="23"/>
      <c r="AU67" s="24"/>
      <c r="AV67" s="27"/>
      <c r="AW67" s="47"/>
      <c r="AX67" s="11"/>
      <c r="AY67" s="11"/>
      <c r="AZ67" s="30"/>
      <c r="BA67" s="11"/>
      <c r="BB67" s="11"/>
      <c r="BC67" s="30"/>
      <c r="BD67" s="30"/>
      <c r="BE67" s="11"/>
      <c r="BF67" s="45"/>
      <c r="BG67" s="11"/>
      <c r="BH67" s="11"/>
    </row>
    <row r="68" spans="1:60" ht="18.5" x14ac:dyDescent="0.35">
      <c r="A68" s="26" t="s">
        <v>21</v>
      </c>
      <c r="B68" s="3">
        <v>6</v>
      </c>
      <c r="C68" s="215">
        <f t="shared" si="10"/>
        <v>29.5</v>
      </c>
      <c r="D68" s="6">
        <v>38</v>
      </c>
      <c r="E68" s="9">
        <v>21</v>
      </c>
      <c r="Q68" s="1">
        <f t="shared" si="1"/>
        <v>30.188000000000002</v>
      </c>
      <c r="R68" s="17">
        <f t="shared" si="2"/>
        <v>-0.68800000000000239</v>
      </c>
      <c r="Y68" s="26"/>
      <c r="Z68" s="3"/>
      <c r="AA68" s="7"/>
      <c r="AB68" s="6"/>
      <c r="AC68" s="9"/>
      <c r="AS68" s="46"/>
      <c r="AT68" s="23"/>
      <c r="AU68" s="24"/>
      <c r="AV68" s="27"/>
      <c r="AW68" s="47"/>
      <c r="AX68" s="11"/>
      <c r="AY68" s="11"/>
      <c r="AZ68" s="30"/>
      <c r="BA68" s="11"/>
      <c r="BB68" s="11"/>
      <c r="BC68" s="30"/>
      <c r="BD68" s="30"/>
      <c r="BE68" s="11"/>
      <c r="BF68" s="45"/>
      <c r="BG68" s="11"/>
      <c r="BH68" s="11"/>
    </row>
    <row r="69" spans="1:60" ht="18.5" x14ac:dyDescent="0.35">
      <c r="A69" s="26" t="s">
        <v>19</v>
      </c>
      <c r="B69" s="3">
        <v>5</v>
      </c>
      <c r="C69" s="215">
        <f t="shared" si="10"/>
        <v>29</v>
      </c>
      <c r="D69" s="6">
        <v>31</v>
      </c>
      <c r="E69" s="9">
        <v>27</v>
      </c>
      <c r="Q69" s="1">
        <f t="shared" si="1"/>
        <v>28.972999999999999</v>
      </c>
      <c r="R69" s="17">
        <f t="shared" si="2"/>
        <v>2.7000000000001023E-2</v>
      </c>
      <c r="Y69" s="26"/>
      <c r="Z69" s="3"/>
      <c r="AA69" s="7"/>
      <c r="AB69" s="6"/>
      <c r="AC69" s="9"/>
      <c r="AS69" s="46"/>
      <c r="AT69" s="23"/>
      <c r="AU69" s="24"/>
      <c r="AV69" s="27"/>
      <c r="AW69" s="47"/>
      <c r="AX69" s="11"/>
      <c r="AY69" s="11"/>
      <c r="AZ69" s="30"/>
      <c r="BA69" s="11"/>
      <c r="BB69" s="11"/>
      <c r="BC69" s="30"/>
      <c r="BD69" s="30"/>
      <c r="BE69" s="11"/>
      <c r="BF69" s="45"/>
      <c r="BG69" s="11"/>
      <c r="BH69" s="11"/>
    </row>
    <row r="70" spans="1:60" ht="18.5" x14ac:dyDescent="0.35">
      <c r="A70" s="26" t="s">
        <v>23</v>
      </c>
      <c r="B70" s="3">
        <v>4</v>
      </c>
      <c r="C70" s="215">
        <f t="shared" si="10"/>
        <v>29</v>
      </c>
      <c r="D70" s="6">
        <v>39</v>
      </c>
      <c r="E70" s="9">
        <v>19</v>
      </c>
      <c r="Q70" s="1">
        <f t="shared" si="1"/>
        <v>27.757999999999999</v>
      </c>
      <c r="R70" s="17">
        <f t="shared" si="2"/>
        <v>1.2420000000000009</v>
      </c>
      <c r="Y70" s="26"/>
      <c r="Z70" s="3"/>
      <c r="AA70" s="7"/>
      <c r="AB70" s="6"/>
      <c r="AC70" s="9"/>
      <c r="AS70" s="46"/>
      <c r="AT70" s="23"/>
      <c r="AU70" s="24"/>
      <c r="AV70" s="27"/>
      <c r="AW70" s="47"/>
      <c r="AX70" s="11"/>
      <c r="AY70" s="11"/>
      <c r="AZ70" s="30"/>
      <c r="BA70" s="11"/>
      <c r="BB70" s="11"/>
      <c r="BC70" s="30"/>
      <c r="BD70" s="30"/>
      <c r="BE70" s="11"/>
      <c r="BF70" s="45"/>
      <c r="BG70" s="11"/>
      <c r="BH70" s="11"/>
    </row>
    <row r="71" spans="1:60" ht="18.5" x14ac:dyDescent="0.35">
      <c r="A71" s="26" t="s">
        <v>42</v>
      </c>
      <c r="B71" s="3">
        <v>3</v>
      </c>
      <c r="C71" s="215">
        <f t="shared" si="10"/>
        <v>28</v>
      </c>
      <c r="D71" s="6">
        <v>40</v>
      </c>
      <c r="E71" s="9">
        <v>16</v>
      </c>
      <c r="Q71" s="1">
        <f t="shared" si="1"/>
        <v>26.542999999999999</v>
      </c>
      <c r="R71" s="17">
        <f t="shared" si="2"/>
        <v>1.4570000000000007</v>
      </c>
      <c r="Y71" s="26"/>
      <c r="Z71" s="3"/>
      <c r="AA71" s="7"/>
      <c r="AB71" s="6"/>
      <c r="AC71" s="9"/>
      <c r="AS71" s="46"/>
      <c r="AT71" s="23"/>
      <c r="AU71" s="24"/>
      <c r="AV71" s="27"/>
      <c r="AW71" s="47"/>
      <c r="AX71" s="11"/>
      <c r="AY71" s="11"/>
      <c r="AZ71" s="30"/>
      <c r="BA71" s="11"/>
      <c r="BB71" s="11"/>
      <c r="BC71" s="30"/>
      <c r="BD71" s="30"/>
      <c r="BE71" s="11"/>
      <c r="BF71" s="45"/>
      <c r="BG71" s="11"/>
      <c r="BH71" s="11"/>
    </row>
    <row r="72" spans="1:60" ht="18.5" x14ac:dyDescent="0.35">
      <c r="A72" s="26" t="s">
        <v>43</v>
      </c>
      <c r="B72" s="3">
        <v>2</v>
      </c>
      <c r="C72" s="215">
        <f t="shared" si="10"/>
        <v>24.5</v>
      </c>
      <c r="D72" s="6">
        <v>28</v>
      </c>
      <c r="E72" s="9">
        <v>21</v>
      </c>
      <c r="Q72" s="1">
        <f t="shared" ref="Q72:Q73" si="11">1.215*B72 + 22.898</f>
        <v>25.327999999999999</v>
      </c>
      <c r="R72" s="17">
        <f t="shared" si="2"/>
        <v>-0.8279999999999994</v>
      </c>
      <c r="Y72" s="26"/>
      <c r="Z72" s="3"/>
      <c r="AA72" s="7"/>
      <c r="AB72" s="6"/>
      <c r="AC72" s="9"/>
      <c r="AS72" s="46"/>
      <c r="AT72" s="23"/>
      <c r="AU72" s="24"/>
      <c r="AV72" s="27"/>
      <c r="AW72" s="47"/>
      <c r="AX72" s="11"/>
      <c r="AY72" s="11"/>
      <c r="AZ72" s="30"/>
      <c r="BA72" s="11"/>
      <c r="BB72" s="11"/>
      <c r="BC72" s="30"/>
      <c r="BD72" s="30"/>
      <c r="BE72" s="11"/>
      <c r="BF72" s="45"/>
      <c r="BG72" s="11"/>
      <c r="BH72" s="11"/>
    </row>
    <row r="73" spans="1:60" ht="18.5" x14ac:dyDescent="0.35">
      <c r="A73" s="26" t="s">
        <v>22</v>
      </c>
      <c r="B73" s="3">
        <v>1</v>
      </c>
      <c r="C73" s="215">
        <f t="shared" si="10"/>
        <v>22</v>
      </c>
      <c r="D73" s="6">
        <v>27</v>
      </c>
      <c r="E73" s="9">
        <v>17</v>
      </c>
      <c r="Q73" s="1">
        <f t="shared" si="11"/>
        <v>24.113</v>
      </c>
      <c r="R73" s="17">
        <f t="shared" si="2"/>
        <v>-2.1129999999999995</v>
      </c>
      <c r="Y73" s="26"/>
      <c r="Z73" s="3"/>
      <c r="AA73" s="7"/>
      <c r="AB73" s="6"/>
      <c r="AC73" s="9"/>
      <c r="AS73" s="46"/>
      <c r="AT73" s="23"/>
      <c r="AU73" s="24"/>
      <c r="AV73" s="27"/>
      <c r="AW73" s="47"/>
      <c r="AX73" s="11"/>
      <c r="AY73" s="11"/>
      <c r="AZ73" s="30"/>
      <c r="BA73" s="11"/>
      <c r="BB73" s="11"/>
      <c r="BC73" s="30"/>
      <c r="BD73" s="30"/>
      <c r="BE73" s="11"/>
      <c r="BF73" s="45"/>
      <c r="BG73" s="11"/>
      <c r="BH73" s="11"/>
    </row>
    <row r="74" spans="1:60" ht="18.5" x14ac:dyDescent="0.35">
      <c r="A74" s="26"/>
      <c r="B74" s="3"/>
      <c r="C74" s="215"/>
      <c r="D74" s="13" t="s">
        <v>142</v>
      </c>
      <c r="E74" s="9"/>
      <c r="G74" s="254" t="s">
        <v>337</v>
      </c>
      <c r="J74" s="21" t="s">
        <v>336</v>
      </c>
      <c r="K74" s="33"/>
      <c r="L74" s="33"/>
      <c r="M74" s="33"/>
      <c r="N74" s="33"/>
      <c r="Q74" s="1"/>
      <c r="R74" s="17"/>
      <c r="Y74" s="26"/>
      <c r="Z74" s="3"/>
      <c r="AA74" s="7"/>
      <c r="AB74" s="6"/>
      <c r="AC74" s="9"/>
      <c r="AS74" s="46"/>
      <c r="AT74" s="23"/>
      <c r="AU74" s="24"/>
      <c r="AV74" s="27"/>
      <c r="AW74" s="47"/>
      <c r="AX74" s="11"/>
      <c r="AY74" s="11"/>
      <c r="AZ74" s="30"/>
      <c r="BA74" s="11"/>
      <c r="BB74" s="11"/>
      <c r="BC74" s="30"/>
      <c r="BD74" s="30"/>
      <c r="BE74" s="11"/>
      <c r="BF74" s="45"/>
      <c r="BG74" s="11"/>
      <c r="BH74" s="11"/>
    </row>
    <row r="75" spans="1:60" ht="18.5" x14ac:dyDescent="0.35">
      <c r="A75" s="26"/>
      <c r="B75" s="3"/>
      <c r="C75" s="215"/>
      <c r="D75" s="10" t="s">
        <v>143</v>
      </c>
      <c r="E75" s="9"/>
      <c r="G75" s="16" t="s">
        <v>338</v>
      </c>
      <c r="J75" s="21" t="s">
        <v>339</v>
      </c>
      <c r="Q75" s="1"/>
      <c r="R75" s="17"/>
      <c r="Y75" s="26"/>
      <c r="Z75" s="3"/>
      <c r="AA75" s="7"/>
      <c r="AB75" s="6"/>
      <c r="AC75" s="9"/>
      <c r="AS75" s="46"/>
      <c r="AT75" s="23"/>
      <c r="AU75" s="24"/>
      <c r="AV75" s="27"/>
      <c r="AW75" s="47"/>
      <c r="AX75" s="11"/>
      <c r="AY75" s="11"/>
      <c r="AZ75" s="30"/>
      <c r="BA75" s="11"/>
      <c r="BB75" s="11"/>
      <c r="BC75" s="30"/>
      <c r="BD75" s="30"/>
      <c r="BE75" s="11"/>
      <c r="BF75" s="45"/>
      <c r="BG75" s="11"/>
      <c r="BH75" s="11"/>
    </row>
    <row r="76" spans="1:60" ht="18.5" x14ac:dyDescent="0.35">
      <c r="G76" s="255" t="s">
        <v>341</v>
      </c>
      <c r="J76" s="21" t="s">
        <v>340</v>
      </c>
      <c r="K76" s="157"/>
      <c r="Y76" s="26"/>
      <c r="Z76" s="3"/>
      <c r="AA76" s="7"/>
      <c r="AB76" s="6"/>
      <c r="AC76" s="9"/>
      <c r="AS76" s="46"/>
      <c r="AT76" s="23"/>
      <c r="AU76" s="24"/>
      <c r="AV76" s="27"/>
      <c r="AW76" s="47"/>
      <c r="AX76" s="11"/>
      <c r="AY76" s="11"/>
      <c r="AZ76" s="30"/>
      <c r="BA76" s="11"/>
      <c r="BB76" s="11"/>
      <c r="BC76" s="30"/>
      <c r="BD76" s="30"/>
      <c r="BE76" s="11"/>
      <c r="BF76" s="45"/>
      <c r="BG76" s="11"/>
      <c r="BH76" s="11"/>
    </row>
    <row r="77" spans="1:60" ht="18.5" x14ac:dyDescent="0.35">
      <c r="A77" s="135" t="s">
        <v>273</v>
      </c>
      <c r="B77" s="136"/>
      <c r="C77" s="136"/>
      <c r="D77" s="136"/>
      <c r="E77" s="136"/>
      <c r="Y77" s="26"/>
      <c r="Z77" s="3"/>
      <c r="AA77" s="7"/>
      <c r="AB77" s="6"/>
      <c r="AC77" s="9"/>
      <c r="AS77" s="46"/>
      <c r="AT77" s="23"/>
      <c r="AU77" s="24"/>
      <c r="AV77" s="27"/>
      <c r="AW77" s="47"/>
      <c r="AX77" s="11"/>
      <c r="AY77" s="11"/>
      <c r="AZ77" s="30"/>
      <c r="BA77" s="11"/>
      <c r="BB77" s="11"/>
      <c r="BC77" s="30"/>
      <c r="BD77" s="30"/>
      <c r="BE77" s="11"/>
      <c r="BF77" s="45"/>
      <c r="BG77" s="11"/>
      <c r="BH77" s="11"/>
    </row>
    <row r="78" spans="1:60" ht="18.5" x14ac:dyDescent="0.35">
      <c r="A78" s="134" t="s">
        <v>242</v>
      </c>
      <c r="B78" s="137"/>
      <c r="C78" s="136"/>
      <c r="D78" s="136"/>
      <c r="E78" s="136"/>
      <c r="K78" s="143" t="s">
        <v>259</v>
      </c>
      <c r="L78" s="144"/>
      <c r="T78" s="103"/>
      <c r="Y78" s="26"/>
      <c r="Z78" s="3"/>
      <c r="AA78" s="7"/>
      <c r="AB78" s="6"/>
      <c r="AC78" s="9"/>
      <c r="AS78" s="46"/>
      <c r="AT78" s="23"/>
      <c r="AU78" s="24"/>
      <c r="AV78" s="27"/>
      <c r="AW78" s="47"/>
      <c r="AX78" s="11"/>
      <c r="AY78" s="11"/>
      <c r="AZ78" s="30"/>
      <c r="BA78" s="11"/>
      <c r="BB78" s="11"/>
      <c r="BC78" s="30"/>
      <c r="BD78" s="30"/>
      <c r="BE78" s="11"/>
      <c r="BF78" s="45"/>
      <c r="BG78" s="11"/>
      <c r="BH78" s="11"/>
    </row>
    <row r="79" spans="1:60" ht="73.5" customHeight="1" x14ac:dyDescent="0.35">
      <c r="A79" s="149" t="s">
        <v>268</v>
      </c>
      <c r="B79" s="131" t="s">
        <v>0</v>
      </c>
      <c r="C79" s="158" t="s">
        <v>135</v>
      </c>
      <c r="D79" s="132" t="s">
        <v>49</v>
      </c>
      <c r="E79" s="132" t="s">
        <v>26</v>
      </c>
      <c r="F79" s="132" t="s">
        <v>25</v>
      </c>
      <c r="G79" s="127" t="s">
        <v>65</v>
      </c>
      <c r="H79" s="156" t="s">
        <v>67</v>
      </c>
      <c r="I79" s="145" t="s">
        <v>243</v>
      </c>
      <c r="J79" s="132" t="s">
        <v>260</v>
      </c>
      <c r="K79" s="25" t="s">
        <v>245</v>
      </c>
      <c r="L79" s="25" t="s">
        <v>246</v>
      </c>
      <c r="M79" s="156" t="s">
        <v>244</v>
      </c>
      <c r="N79" s="133" t="s">
        <v>324</v>
      </c>
      <c r="O79" s="129" t="s">
        <v>195</v>
      </c>
      <c r="P79" s="146"/>
      <c r="R79" s="146"/>
      <c r="S79" s="147"/>
      <c r="T79" s="146"/>
      <c r="V79" s="11"/>
      <c r="W79" s="11"/>
      <c r="X79" s="11"/>
    </row>
    <row r="80" spans="1:60" ht="18.5" x14ac:dyDescent="0.35">
      <c r="A80" s="19">
        <v>1</v>
      </c>
      <c r="B80" s="2" t="s">
        <v>1</v>
      </c>
      <c r="C80" s="3">
        <v>22.2</v>
      </c>
      <c r="D80" s="24">
        <f>(E80+F80)/2 - $R$14</f>
        <v>95.798000000000002</v>
      </c>
      <c r="E80" s="6">
        <v>91</v>
      </c>
      <c r="F80" s="9">
        <v>96</v>
      </c>
      <c r="G80" s="3">
        <v>110</v>
      </c>
      <c r="H80" s="3">
        <f>_xlfn.RANK.AVG(D80,$D$80:$D$127,0)</f>
        <v>3</v>
      </c>
      <c r="I80" s="34">
        <f>(K80+L80)/2</f>
        <v>427</v>
      </c>
      <c r="J80" s="40">
        <f>I80/G80</f>
        <v>3.8818181818181818</v>
      </c>
      <c r="K80" s="34">
        <v>427</v>
      </c>
      <c r="L80" s="34">
        <v>427</v>
      </c>
      <c r="M80" s="34">
        <f>_xlfn.RANK.AVG(J80,$J$80:$J$127,0)</f>
        <v>38</v>
      </c>
      <c r="N80" s="3">
        <f>J80*$O$92/O80</f>
        <v>17.62204900687977</v>
      </c>
      <c r="O80" s="3">
        <v>8893</v>
      </c>
      <c r="P80" s="3"/>
      <c r="R80" s="23"/>
      <c r="S80" s="24"/>
      <c r="T80" s="3"/>
    </row>
    <row r="81" spans="1:20" ht="18.5" x14ac:dyDescent="0.35">
      <c r="A81" s="19">
        <v>2</v>
      </c>
      <c r="B81" s="2" t="s">
        <v>2</v>
      </c>
      <c r="C81" s="3">
        <v>21.6</v>
      </c>
      <c r="D81" s="24">
        <f>(E81+F81)/2 - $R$16</f>
        <v>93.367999999999995</v>
      </c>
      <c r="E81" s="6">
        <v>95</v>
      </c>
      <c r="F81" s="9">
        <v>90</v>
      </c>
      <c r="G81" s="3">
        <v>1380</v>
      </c>
      <c r="H81" s="3">
        <f>_xlfn.RANK.AVG(D81,$D$80:$D$127,0)</f>
        <v>5</v>
      </c>
      <c r="I81" s="34">
        <f>(K81+L81)/2</f>
        <v>33988.5</v>
      </c>
      <c r="J81" s="40">
        <f>I81/G81</f>
        <v>24.629347826086956</v>
      </c>
      <c r="K81" s="34">
        <v>32848</v>
      </c>
      <c r="L81" s="34">
        <v>35129</v>
      </c>
      <c r="M81" s="34">
        <f>_xlfn.RANK.AVG(J81,$J$80:$J$127,0)</f>
        <v>32</v>
      </c>
      <c r="N81" s="3">
        <f>J81*$O$92/O81</f>
        <v>127.73784700500468</v>
      </c>
      <c r="O81" s="3">
        <v>7784</v>
      </c>
      <c r="P81" s="3"/>
      <c r="R81" s="23"/>
      <c r="S81" s="24"/>
      <c r="T81" s="3"/>
    </row>
    <row r="82" spans="1:20" ht="18.5" x14ac:dyDescent="0.35">
      <c r="A82" s="56">
        <v>3</v>
      </c>
      <c r="B82" s="2" t="s">
        <v>110</v>
      </c>
      <c r="C82" s="23">
        <v>25.6</v>
      </c>
      <c r="D82" s="24">
        <f>(E82+F82)/2 - $R$30</f>
        <v>76.358000000000004</v>
      </c>
      <c r="E82" s="27">
        <v>90</v>
      </c>
      <c r="F82" s="28">
        <v>75</v>
      </c>
      <c r="G82" s="3">
        <v>37.799999999999997</v>
      </c>
      <c r="H82" s="3">
        <f>_xlfn.RANK.AVG(D82,$D$80:$D$127,0)</f>
        <v>11</v>
      </c>
      <c r="I82" s="34">
        <f>(K82+L82)/2</f>
        <v>6130.5</v>
      </c>
      <c r="J82" s="40">
        <f>I82/G82</f>
        <v>162.1825396825397</v>
      </c>
      <c r="K82" s="54">
        <v>6397</v>
      </c>
      <c r="L82" s="54">
        <v>5864</v>
      </c>
      <c r="M82" s="34">
        <f>_xlfn.RANK.AVG(J82,$J$80:$J$127,0)</f>
        <v>18</v>
      </c>
      <c r="N82" s="3">
        <f>J82*$O$92/O82</f>
        <v>206.89074191941762</v>
      </c>
      <c r="O82" s="3">
        <v>31647</v>
      </c>
      <c r="P82" s="3"/>
      <c r="R82" s="23"/>
      <c r="S82" s="3"/>
      <c r="T82" s="3"/>
    </row>
    <row r="83" spans="1:20" ht="18.5" x14ac:dyDescent="0.35">
      <c r="A83" s="19">
        <v>4</v>
      </c>
      <c r="B83" s="2" t="s">
        <v>4</v>
      </c>
      <c r="C83" s="3">
        <v>11.4</v>
      </c>
      <c r="D83" s="24">
        <f>(E83+F83)/2 -$R$24</f>
        <v>83.64800000000001</v>
      </c>
      <c r="E83" s="15">
        <v>75</v>
      </c>
      <c r="F83" s="9">
        <v>97</v>
      </c>
      <c r="G83" s="3">
        <v>102</v>
      </c>
      <c r="H83" s="3">
        <f>_xlfn.RANK.AVG(D83,$D$80:$D$127,0)</f>
        <v>8</v>
      </c>
      <c r="I83" s="34">
        <f>(K83+L83)/2</f>
        <v>988.5</v>
      </c>
      <c r="J83" s="40">
        <f>I83/G83</f>
        <v>9.6911764705882355</v>
      </c>
      <c r="K83" s="34">
        <v>787</v>
      </c>
      <c r="L83" s="34">
        <v>1190</v>
      </c>
      <c r="M83" s="34">
        <f>_xlfn.RANK.AVG(J83,$J$80:$J$127,0)</f>
        <v>36</v>
      </c>
      <c r="N83" s="3">
        <f>J83*$O$92/O83</f>
        <v>29.350524028065841</v>
      </c>
      <c r="O83" s="3">
        <v>13330</v>
      </c>
      <c r="P83" s="3"/>
      <c r="R83" s="23"/>
      <c r="S83" s="3"/>
      <c r="T83" s="3"/>
    </row>
    <row r="84" spans="1:20" ht="18.5" x14ac:dyDescent="0.35">
      <c r="A84" s="19">
        <v>5</v>
      </c>
      <c r="B84" s="2"/>
      <c r="C84" s="23"/>
      <c r="D84" s="24"/>
      <c r="E84" s="9"/>
      <c r="F84" s="9"/>
      <c r="G84" s="3"/>
      <c r="H84" s="3"/>
      <c r="I84" s="34"/>
      <c r="J84" s="40"/>
      <c r="K84" s="48"/>
      <c r="L84" s="48"/>
      <c r="M84" s="34"/>
      <c r="N84" s="3"/>
      <c r="O84" s="3"/>
      <c r="P84" s="3"/>
      <c r="R84" s="23"/>
      <c r="S84" s="3"/>
      <c r="T84" s="3"/>
    </row>
    <row r="85" spans="1:20" ht="18.5" x14ac:dyDescent="0.35">
      <c r="A85" s="19">
        <v>6</v>
      </c>
      <c r="B85" s="2" t="s">
        <v>6</v>
      </c>
      <c r="C85" s="3">
        <v>23.4</v>
      </c>
      <c r="D85" s="24">
        <v>100</v>
      </c>
      <c r="E85" s="6">
        <v>98</v>
      </c>
      <c r="F85" s="9">
        <v>97</v>
      </c>
      <c r="G85" s="3">
        <v>69.8</v>
      </c>
      <c r="H85" s="3">
        <f>_xlfn.RANK.AVG(D85,$D$80:$D$127,0)</f>
        <v>1.5</v>
      </c>
      <c r="I85" s="34">
        <f>(K85+L85)/2</f>
        <v>713</v>
      </c>
      <c r="J85" s="40">
        <f>I85/G85</f>
        <v>10.21489971346705</v>
      </c>
      <c r="K85" s="34">
        <v>648</v>
      </c>
      <c r="L85" s="34">
        <v>778</v>
      </c>
      <c r="M85" s="34">
        <f>_xlfn.RANK.AVG(J85,$J$80:$J$127,0)</f>
        <v>35</v>
      </c>
      <c r="N85" s="3">
        <f>J85*$O$92/O85</f>
        <v>21.561524434402294</v>
      </c>
      <c r="O85" s="3">
        <v>19126</v>
      </c>
      <c r="P85" s="3"/>
      <c r="R85" s="23"/>
      <c r="S85" s="3"/>
      <c r="T85" s="3"/>
    </row>
    <row r="86" spans="1:20" ht="18.5" x14ac:dyDescent="0.35">
      <c r="A86" s="56">
        <v>7</v>
      </c>
      <c r="B86" s="60" t="s">
        <v>117</v>
      </c>
      <c r="C86" s="7">
        <v>36.9</v>
      </c>
      <c r="D86" s="24">
        <f>(E86+F86)/2 -$R$41</f>
        <v>62.993000000000009</v>
      </c>
      <c r="E86" s="6">
        <v>62</v>
      </c>
      <c r="F86" s="9">
        <v>72</v>
      </c>
      <c r="G86" s="23">
        <v>10.199999999999999</v>
      </c>
      <c r="H86" s="3">
        <f>_xlfn.RANK.AVG(D86,$D$80:$D$127,0)</f>
        <v>19</v>
      </c>
      <c r="I86" s="34">
        <f>(K86+L86)/2</f>
        <v>5348</v>
      </c>
      <c r="J86" s="55">
        <f>I86/G86</f>
        <v>524.31372549019613</v>
      </c>
      <c r="K86" s="54">
        <v>5316</v>
      </c>
      <c r="L86" s="54">
        <v>5380</v>
      </c>
      <c r="M86" s="54">
        <f>_xlfn.RANK.AVG(J86,$J$80:$J$127,0)</f>
        <v>5</v>
      </c>
      <c r="N86" s="3">
        <f>J86*$O$92/O86</f>
        <v>660.99582836600905</v>
      </c>
      <c r="O86" s="3">
        <v>32023</v>
      </c>
      <c r="P86" s="3"/>
      <c r="R86" s="23"/>
      <c r="S86" s="4"/>
      <c r="T86" s="3"/>
    </row>
    <row r="87" spans="1:20" ht="18.5" x14ac:dyDescent="0.35">
      <c r="A87" s="56">
        <v>8</v>
      </c>
      <c r="B87" s="60" t="s">
        <v>122</v>
      </c>
      <c r="C87" s="7">
        <v>24.8</v>
      </c>
      <c r="D87" s="24">
        <f>(E87+F87)/2 -$R$38</f>
        <v>66.638000000000005</v>
      </c>
      <c r="E87" s="6">
        <v>64</v>
      </c>
      <c r="F87" s="9">
        <v>73</v>
      </c>
      <c r="G87" s="3">
        <v>129</v>
      </c>
      <c r="H87" s="3">
        <f>_xlfn.RANK.AVG(D87,$D$80:$D$127,0)</f>
        <v>17</v>
      </c>
      <c r="I87" s="34">
        <f>(K87+L87)/2</f>
        <v>4470</v>
      </c>
      <c r="J87" s="40">
        <f>I87/G87</f>
        <v>34.651162790697676</v>
      </c>
      <c r="K87" s="54">
        <v>4005</v>
      </c>
      <c r="L87" s="54">
        <v>4935</v>
      </c>
      <c r="M87" s="34">
        <f>_xlfn.RANK.AVG(J87,$J$80:$J$127,0)</f>
        <v>27</v>
      </c>
      <c r="N87" s="3">
        <f>J87*$O$92/O87</f>
        <v>67.759849504638211</v>
      </c>
      <c r="O87" s="3">
        <v>20645</v>
      </c>
      <c r="P87" s="3"/>
      <c r="R87" s="23"/>
      <c r="S87" s="4"/>
      <c r="T87" s="3"/>
    </row>
    <row r="88" spans="1:20" ht="18.5" x14ac:dyDescent="0.35">
      <c r="A88" s="19">
        <v>9</v>
      </c>
      <c r="B88" s="2"/>
      <c r="C88" s="3"/>
      <c r="D88" s="24"/>
      <c r="E88" s="8"/>
      <c r="F88" s="9"/>
      <c r="G88" s="3"/>
      <c r="H88" s="3"/>
      <c r="I88" s="34"/>
      <c r="J88" s="40"/>
      <c r="K88" s="48"/>
      <c r="L88" s="48"/>
      <c r="M88" s="34"/>
      <c r="N88" s="3"/>
      <c r="O88" s="3"/>
      <c r="P88" s="3"/>
      <c r="R88" s="23"/>
      <c r="S88" s="3"/>
      <c r="T88" s="3"/>
    </row>
    <row r="89" spans="1:20" ht="18.5" x14ac:dyDescent="0.35">
      <c r="A89" s="19">
        <v>10</v>
      </c>
      <c r="B89" s="2"/>
      <c r="C89" s="3"/>
      <c r="D89" s="24"/>
      <c r="E89" s="6"/>
      <c r="F89" s="9"/>
      <c r="G89" s="3"/>
      <c r="H89" s="3"/>
      <c r="I89" s="34"/>
      <c r="J89" s="40"/>
      <c r="K89" s="48"/>
      <c r="L89" s="48"/>
      <c r="M89" s="34"/>
      <c r="N89" s="3"/>
      <c r="O89" s="3"/>
      <c r="P89" s="3"/>
      <c r="R89" s="23"/>
      <c r="S89" s="3"/>
      <c r="T89" s="3"/>
    </row>
    <row r="90" spans="1:20" ht="18.5" x14ac:dyDescent="0.35">
      <c r="A90" s="56">
        <v>11</v>
      </c>
      <c r="B90" s="58" t="s">
        <v>127</v>
      </c>
      <c r="C90" s="7">
        <v>46</v>
      </c>
      <c r="D90" s="24">
        <f>(E90+F90)/2 -$R$48</f>
        <v>54.488</v>
      </c>
      <c r="E90" s="6">
        <v>47</v>
      </c>
      <c r="F90" s="9">
        <v>55</v>
      </c>
      <c r="G90" s="3">
        <v>9</v>
      </c>
      <c r="H90" s="3">
        <f t="shared" ref="H90:H98" si="12">_xlfn.RANK.AVG(D90,$D$80:$D$127,0)</f>
        <v>22</v>
      </c>
      <c r="I90" s="34">
        <f t="shared" ref="I90:I98" si="13">(K90+L90)/2</f>
        <v>2936.5</v>
      </c>
      <c r="J90" s="40">
        <f t="shared" ref="J90:J98" si="14">I90/G90</f>
        <v>326.27777777777777</v>
      </c>
      <c r="K90" s="54">
        <v>2828</v>
      </c>
      <c r="L90" s="54">
        <v>3045</v>
      </c>
      <c r="M90" s="34">
        <f t="shared" ref="M90:M98" si="15">_xlfn.RANK.AVG(J90,$J$80:$J$127,0)</f>
        <v>9</v>
      </c>
      <c r="N90" s="3">
        <f t="shared" ref="N90:N98" si="16">J90*$O$92/O90</f>
        <v>252.22426789726305</v>
      </c>
      <c r="O90" s="3">
        <v>52224</v>
      </c>
      <c r="P90" s="3"/>
      <c r="R90" s="23"/>
      <c r="S90" s="4"/>
      <c r="T90" s="3"/>
    </row>
    <row r="91" spans="1:20" ht="18.5" x14ac:dyDescent="0.35">
      <c r="A91" s="56">
        <v>12</v>
      </c>
      <c r="B91" s="58" t="s">
        <v>128</v>
      </c>
      <c r="C91" s="7">
        <v>36.5</v>
      </c>
      <c r="D91" s="24">
        <f>(E91+F91)/2 -$R$36</f>
        <v>69.067999999999998</v>
      </c>
      <c r="E91" s="6">
        <v>78</v>
      </c>
      <c r="F91" s="9">
        <v>71</v>
      </c>
      <c r="G91" s="3">
        <v>10.4</v>
      </c>
      <c r="H91" s="3">
        <f t="shared" si="12"/>
        <v>15</v>
      </c>
      <c r="I91" s="34">
        <f t="shared" si="13"/>
        <v>2609</v>
      </c>
      <c r="J91" s="40">
        <f t="shared" si="14"/>
        <v>250.86538461538461</v>
      </c>
      <c r="K91" s="54">
        <v>2374</v>
      </c>
      <c r="L91" s="54">
        <v>2844</v>
      </c>
      <c r="M91" s="34">
        <f t="shared" si="15"/>
        <v>13</v>
      </c>
      <c r="N91" s="3">
        <f t="shared" si="16"/>
        <v>347.89895373940067</v>
      </c>
      <c r="O91" s="3">
        <v>29111</v>
      </c>
      <c r="P91" s="3"/>
      <c r="R91" s="23"/>
      <c r="S91" s="4"/>
      <c r="T91" s="3"/>
    </row>
    <row r="92" spans="1:20" ht="18.5" x14ac:dyDescent="0.35">
      <c r="A92" s="19">
        <v>13</v>
      </c>
      <c r="B92" s="2" t="s">
        <v>14</v>
      </c>
      <c r="C92" s="3">
        <v>36.6</v>
      </c>
      <c r="D92" s="24">
        <f>(E92+F92)/2 -$R$54</f>
        <v>47.198</v>
      </c>
      <c r="E92" s="6">
        <v>43</v>
      </c>
      <c r="F92" s="9">
        <v>49</v>
      </c>
      <c r="G92" s="3">
        <v>46.8</v>
      </c>
      <c r="H92" s="3">
        <f t="shared" si="12"/>
        <v>25</v>
      </c>
      <c r="I92" s="34">
        <f t="shared" si="13"/>
        <v>23332</v>
      </c>
      <c r="J92" s="40">
        <f t="shared" si="14"/>
        <v>498.5470085470086</v>
      </c>
      <c r="K92" s="34">
        <v>23170</v>
      </c>
      <c r="L92" s="34">
        <v>23494</v>
      </c>
      <c r="M92" s="34">
        <f t="shared" si="15"/>
        <v>6</v>
      </c>
      <c r="N92" s="3">
        <f t="shared" si="16"/>
        <v>498.5470085470086</v>
      </c>
      <c r="O92" s="3">
        <v>40371</v>
      </c>
      <c r="P92" s="3"/>
      <c r="R92" s="23"/>
      <c r="S92" s="24"/>
      <c r="T92" s="3"/>
    </row>
    <row r="93" spans="1:20" ht="18.5" x14ac:dyDescent="0.35">
      <c r="A93" s="19">
        <v>14</v>
      </c>
      <c r="B93" s="2" t="s">
        <v>15</v>
      </c>
      <c r="C93" s="3">
        <v>42.6</v>
      </c>
      <c r="D93" s="24">
        <f>(E93+F93)/2 - $R$37</f>
        <v>67.853000000000009</v>
      </c>
      <c r="E93" s="6">
        <v>74</v>
      </c>
      <c r="F93" s="9">
        <v>72</v>
      </c>
      <c r="G93" s="3">
        <v>60.5</v>
      </c>
      <c r="H93" s="3">
        <f t="shared" si="12"/>
        <v>16</v>
      </c>
      <c r="I93" s="34">
        <f t="shared" si="13"/>
        <v>9718.5</v>
      </c>
      <c r="J93" s="40">
        <f t="shared" si="14"/>
        <v>160.63636363636363</v>
      </c>
      <c r="K93" s="34">
        <v>9479</v>
      </c>
      <c r="L93" s="34">
        <v>9958</v>
      </c>
      <c r="M93" s="34">
        <f t="shared" si="15"/>
        <v>19</v>
      </c>
      <c r="N93" s="3">
        <f t="shared" si="16"/>
        <v>164.294959372812</v>
      </c>
      <c r="O93" s="3">
        <v>39472</v>
      </c>
      <c r="P93" s="3"/>
      <c r="R93" s="23"/>
      <c r="S93" s="24"/>
      <c r="T93" s="3"/>
    </row>
    <row r="94" spans="1:20" ht="18.5" x14ac:dyDescent="0.35">
      <c r="A94" s="19">
        <v>15</v>
      </c>
      <c r="B94" s="2" t="s">
        <v>16</v>
      </c>
      <c r="C94" s="3">
        <v>27.6</v>
      </c>
      <c r="D94" s="24">
        <f>(E94+F94)/2 - $R$63</f>
        <v>36.262999999999998</v>
      </c>
      <c r="E94" s="6">
        <v>37</v>
      </c>
      <c r="F94" s="9">
        <v>32</v>
      </c>
      <c r="G94" s="3">
        <v>25.5</v>
      </c>
      <c r="H94" s="3">
        <f t="shared" si="12"/>
        <v>32</v>
      </c>
      <c r="I94" s="34">
        <f t="shared" si="13"/>
        <v>4959.5</v>
      </c>
      <c r="J94" s="40">
        <f t="shared" si="14"/>
        <v>194.49019607843138</v>
      </c>
      <c r="K94" s="34">
        <v>4557</v>
      </c>
      <c r="L94" s="34">
        <v>5362</v>
      </c>
      <c r="M94" s="34">
        <f t="shared" si="15"/>
        <v>16</v>
      </c>
      <c r="N94" s="3">
        <f t="shared" si="16"/>
        <v>149.95156231393671</v>
      </c>
      <c r="O94" s="3">
        <v>52362</v>
      </c>
      <c r="P94" s="3"/>
      <c r="R94" s="23"/>
      <c r="S94" s="24"/>
      <c r="T94" s="3"/>
    </row>
    <row r="95" spans="1:20" ht="18.5" x14ac:dyDescent="0.35">
      <c r="A95" s="19">
        <v>16</v>
      </c>
      <c r="B95" s="2" t="s">
        <v>17</v>
      </c>
      <c r="C95" s="3">
        <v>48.6</v>
      </c>
      <c r="D95" s="24">
        <f>(E95+F95)/2 - $R$60</f>
        <v>39.908000000000001</v>
      </c>
      <c r="E95" s="6">
        <v>50</v>
      </c>
      <c r="F95" s="9">
        <v>30</v>
      </c>
      <c r="G95" s="3">
        <v>65.3</v>
      </c>
      <c r="H95" s="3">
        <f t="shared" si="12"/>
        <v>29</v>
      </c>
      <c r="I95" s="34">
        <f t="shared" si="13"/>
        <v>14534</v>
      </c>
      <c r="J95" s="40">
        <f t="shared" si="14"/>
        <v>222.57274119448698</v>
      </c>
      <c r="K95" s="34">
        <v>13759</v>
      </c>
      <c r="L95" s="34">
        <v>15309</v>
      </c>
      <c r="M95" s="34">
        <f t="shared" si="15"/>
        <v>15</v>
      </c>
      <c r="N95" s="3">
        <f t="shared" si="16"/>
        <v>197.04576949546356</v>
      </c>
      <c r="O95" s="3">
        <v>45601</v>
      </c>
      <c r="P95" s="3"/>
      <c r="R95" s="23"/>
      <c r="S95" s="24"/>
      <c r="T95" s="3"/>
    </row>
    <row r="96" spans="1:20" ht="18.5" x14ac:dyDescent="0.35">
      <c r="A96" s="19">
        <v>17</v>
      </c>
      <c r="B96" s="2" t="s">
        <v>19</v>
      </c>
      <c r="C96" s="3">
        <v>40.799999999999997</v>
      </c>
      <c r="D96" s="24">
        <f>(E96+F96)/2 - $R$69</f>
        <v>28.972999999999999</v>
      </c>
      <c r="E96" s="6">
        <v>31</v>
      </c>
      <c r="F96" s="9">
        <v>27</v>
      </c>
      <c r="G96" s="3">
        <v>67.900000000000006</v>
      </c>
      <c r="H96" s="3">
        <f t="shared" si="12"/>
        <v>36</v>
      </c>
      <c r="I96" s="34">
        <f t="shared" si="13"/>
        <v>19921</v>
      </c>
      <c r="J96" s="40">
        <f t="shared" si="14"/>
        <v>293.38733431516937</v>
      </c>
      <c r="K96" s="34">
        <v>18872</v>
      </c>
      <c r="L96" s="34">
        <v>20970</v>
      </c>
      <c r="M96" s="34">
        <f t="shared" si="15"/>
        <v>10</v>
      </c>
      <c r="N96" s="3">
        <f t="shared" si="16"/>
        <v>259.50528183773065</v>
      </c>
      <c r="O96" s="3">
        <v>45642</v>
      </c>
      <c r="P96" s="3"/>
      <c r="R96" s="23"/>
      <c r="S96" s="24"/>
      <c r="T96" s="3"/>
    </row>
    <row r="97" spans="1:49" ht="18.5" x14ac:dyDescent="0.35">
      <c r="A97" s="19">
        <v>18</v>
      </c>
      <c r="B97" s="2" t="s">
        <v>24</v>
      </c>
      <c r="C97" s="3">
        <v>49.2</v>
      </c>
      <c r="D97" s="24">
        <f>(E97+F97)/2 - $R$61</f>
        <v>38.692999999999998</v>
      </c>
      <c r="E97" s="6">
        <v>40</v>
      </c>
      <c r="F97" s="9">
        <v>40</v>
      </c>
      <c r="G97" s="3">
        <v>83.8</v>
      </c>
      <c r="H97" s="3">
        <f t="shared" si="12"/>
        <v>30</v>
      </c>
      <c r="I97" s="34">
        <f t="shared" si="13"/>
        <v>57721.5</v>
      </c>
      <c r="J97" s="40">
        <f t="shared" si="14"/>
        <v>688.80071599045345</v>
      </c>
      <c r="K97" s="34">
        <v>56132</v>
      </c>
      <c r="L97" s="34">
        <v>59311</v>
      </c>
      <c r="M97" s="34">
        <f t="shared" si="15"/>
        <v>3</v>
      </c>
      <c r="N97" s="3">
        <f t="shared" si="16"/>
        <v>525.70276968486451</v>
      </c>
      <c r="O97" s="3">
        <v>52896</v>
      </c>
      <c r="P97" s="3"/>
      <c r="R97" s="23"/>
      <c r="S97" s="24"/>
      <c r="T97" s="3"/>
    </row>
    <row r="98" spans="1:49" ht="18.5" x14ac:dyDescent="0.35">
      <c r="A98" s="19">
        <v>19</v>
      </c>
      <c r="B98" s="2" t="s">
        <v>20</v>
      </c>
      <c r="C98" s="3">
        <v>41.4</v>
      </c>
      <c r="D98" s="24">
        <f>(E98+F98)/2 - $R$62</f>
        <v>37.478000000000002</v>
      </c>
      <c r="E98" s="6">
        <v>45</v>
      </c>
      <c r="F98" s="9">
        <v>28</v>
      </c>
      <c r="G98" s="3">
        <v>5.5</v>
      </c>
      <c r="H98" s="3">
        <f t="shared" si="12"/>
        <v>31</v>
      </c>
      <c r="I98" s="34">
        <f t="shared" si="13"/>
        <v>2077</v>
      </c>
      <c r="J98" s="40">
        <f t="shared" si="14"/>
        <v>377.63636363636363</v>
      </c>
      <c r="K98" s="34">
        <v>2113</v>
      </c>
      <c r="L98" s="34">
        <v>2041</v>
      </c>
      <c r="M98" s="34">
        <f t="shared" si="15"/>
        <v>7</v>
      </c>
      <c r="N98" s="3">
        <f t="shared" si="16"/>
        <v>327.44598544564178</v>
      </c>
      <c r="O98" s="3">
        <v>46559</v>
      </c>
      <c r="P98" s="3"/>
      <c r="R98" s="23"/>
      <c r="S98" s="24"/>
      <c r="T98" s="3"/>
    </row>
    <row r="99" spans="1:49" ht="18.5" x14ac:dyDescent="0.35">
      <c r="A99" s="19">
        <v>20</v>
      </c>
      <c r="B99" s="2"/>
      <c r="C99" s="3"/>
      <c r="D99" s="68"/>
      <c r="E99" s="61"/>
      <c r="F99" s="9"/>
      <c r="G99" s="3"/>
      <c r="H99" s="3"/>
      <c r="I99" s="34"/>
      <c r="J99" s="44"/>
      <c r="K99" s="250" t="s">
        <v>326</v>
      </c>
      <c r="L99" s="251"/>
      <c r="M99" s="252"/>
      <c r="N99" s="23"/>
      <c r="O99" s="3"/>
      <c r="P99" s="23"/>
      <c r="R99" s="23"/>
      <c r="S99" s="3"/>
      <c r="T99" s="3"/>
    </row>
    <row r="100" spans="1:49" ht="18.5" x14ac:dyDescent="0.35">
      <c r="A100" s="19">
        <v>21</v>
      </c>
      <c r="B100" s="2" t="s">
        <v>22</v>
      </c>
      <c r="C100" s="3">
        <v>57</v>
      </c>
      <c r="D100" s="24">
        <f>(E100+F100)/2 - $R$73</f>
        <v>24.113</v>
      </c>
      <c r="E100" s="6">
        <v>27</v>
      </c>
      <c r="F100" s="9">
        <v>17</v>
      </c>
      <c r="G100" s="3">
        <v>10.1</v>
      </c>
      <c r="H100" s="3">
        <f>_xlfn.RANK.AVG(D100,$D$80:$D$127,0)</f>
        <v>40</v>
      </c>
      <c r="I100" s="34">
        <f>(K100+L100)/2</f>
        <v>7049</v>
      </c>
      <c r="J100" s="40">
        <f>I100/G100</f>
        <v>697.9207920792079</v>
      </c>
      <c r="K100" s="34">
        <v>6691</v>
      </c>
      <c r="L100" s="34">
        <v>7407</v>
      </c>
      <c r="M100" s="34">
        <f>_xlfn.RANK.AVG(J100,$J$80:$J$127,0)</f>
        <v>2</v>
      </c>
      <c r="N100" s="3">
        <f>J100*$O$92/O100</f>
        <v>534.46185927064198</v>
      </c>
      <c r="O100" s="3">
        <v>52718</v>
      </c>
      <c r="P100" s="3"/>
      <c r="R100" s="23"/>
      <c r="S100" s="24"/>
      <c r="T100" s="3"/>
    </row>
    <row r="101" spans="1:49" ht="18.5" x14ac:dyDescent="0.35">
      <c r="A101" s="19">
        <v>22</v>
      </c>
      <c r="B101" s="2" t="s">
        <v>23</v>
      </c>
      <c r="C101" s="3">
        <v>54.6</v>
      </c>
      <c r="D101" s="24">
        <f>(E101+F101)/2 - $R$70</f>
        <v>27.757999999999999</v>
      </c>
      <c r="E101" s="6">
        <v>39</v>
      </c>
      <c r="F101" s="9">
        <v>19</v>
      </c>
      <c r="G101" s="3">
        <v>5.8</v>
      </c>
      <c r="H101" s="3">
        <f>_xlfn.RANK.AVG(D101,$D$80:$D$127,0)</f>
        <v>37</v>
      </c>
      <c r="I101" s="34">
        <f>(K101+L101)/2</f>
        <v>5617</v>
      </c>
      <c r="J101" s="40">
        <f>I101/G101</f>
        <v>968.44827586206895</v>
      </c>
      <c r="K101" s="34">
        <v>5476</v>
      </c>
      <c r="L101" s="34">
        <v>5758</v>
      </c>
      <c r="M101" s="34">
        <f>_xlfn.RANK.AVG(J101,$J$80:$J$127,0)</f>
        <v>1</v>
      </c>
      <c r="N101" s="3">
        <f>J101*$O$92/O101</f>
        <v>754.1903037196679</v>
      </c>
      <c r="O101" s="3">
        <v>51840</v>
      </c>
      <c r="P101" s="3"/>
      <c r="R101" s="23"/>
      <c r="S101" s="24"/>
      <c r="T101" s="3"/>
    </row>
    <row r="102" spans="1:49" ht="18.5" x14ac:dyDescent="0.35">
      <c r="A102" s="19">
        <v>23</v>
      </c>
      <c r="B102" s="2"/>
      <c r="C102" s="3"/>
      <c r="D102" s="24"/>
      <c r="E102" s="6"/>
      <c r="F102" s="9"/>
      <c r="G102" s="3"/>
      <c r="H102" s="3"/>
      <c r="I102" s="34"/>
      <c r="J102" s="40"/>
      <c r="K102" s="48"/>
      <c r="L102" s="48"/>
      <c r="M102" s="34"/>
      <c r="N102" s="3"/>
      <c r="O102" s="3"/>
      <c r="P102" s="3"/>
      <c r="R102" s="23"/>
      <c r="S102" s="3"/>
      <c r="T102" s="3"/>
    </row>
    <row r="103" spans="1:49" ht="18.5" x14ac:dyDescent="0.35">
      <c r="A103" s="19">
        <v>24</v>
      </c>
      <c r="B103" s="2"/>
      <c r="C103" s="3"/>
      <c r="D103" s="24"/>
      <c r="E103" s="6"/>
      <c r="F103" s="9"/>
      <c r="G103" s="3"/>
      <c r="H103" s="3"/>
      <c r="I103" s="34"/>
      <c r="J103" s="40"/>
      <c r="K103" s="48"/>
      <c r="L103" s="48"/>
      <c r="M103" s="34"/>
      <c r="N103" s="3"/>
      <c r="O103" s="3"/>
      <c r="P103" s="3"/>
      <c r="R103" s="23"/>
      <c r="S103" s="3"/>
      <c r="T103" s="3"/>
    </row>
    <row r="104" spans="1:49" ht="18.5" x14ac:dyDescent="0.35">
      <c r="A104" s="19">
        <v>25</v>
      </c>
      <c r="B104" s="2"/>
      <c r="C104" s="3"/>
      <c r="D104" s="24"/>
      <c r="E104" s="6"/>
      <c r="F104" s="9"/>
      <c r="G104" s="3"/>
      <c r="H104" s="3"/>
      <c r="I104" s="34"/>
      <c r="J104" s="40"/>
      <c r="K104" s="48"/>
      <c r="L104" s="48"/>
      <c r="M104" s="34"/>
      <c r="N104" s="3"/>
      <c r="O104" s="3"/>
      <c r="P104" s="3"/>
      <c r="R104" s="23"/>
      <c r="S104" s="3"/>
      <c r="T104" s="3"/>
    </row>
    <row r="105" spans="1:49" ht="18.5" x14ac:dyDescent="0.35">
      <c r="A105" s="19">
        <v>26</v>
      </c>
      <c r="B105" s="2" t="s">
        <v>28</v>
      </c>
      <c r="C105" s="3">
        <v>0.96</v>
      </c>
      <c r="D105" s="24">
        <f>(E105+F105)/2 - $R$15</f>
        <v>94.582999999999998</v>
      </c>
      <c r="E105" s="6">
        <v>94</v>
      </c>
      <c r="F105" s="9">
        <v>92</v>
      </c>
      <c r="G105" s="3">
        <v>221</v>
      </c>
      <c r="H105" s="3">
        <f t="shared" ref="H105:H113" si="17">_xlfn.RANK.AVG(D105,$D$80:$D$127,0)</f>
        <v>4</v>
      </c>
      <c r="I105" s="34">
        <f>(K105+L105)/2</f>
        <v>990.5</v>
      </c>
      <c r="J105" s="40">
        <f t="shared" ref="J105:J113" si="18">I105/G105</f>
        <v>4.4819004524886878</v>
      </c>
      <c r="K105" s="34">
        <v>792</v>
      </c>
      <c r="L105" s="34">
        <v>1189</v>
      </c>
      <c r="M105" s="34">
        <f t="shared" ref="M105:M113" si="19">_xlfn.RANK.AVG(J105,$J$80:$J$127,0)</f>
        <v>37</v>
      </c>
      <c r="N105" s="3">
        <f t="shared" ref="N105:N113" si="20">J105*$O$92/O105</f>
        <v>31.872257031428717</v>
      </c>
      <c r="O105" s="3">
        <v>5677</v>
      </c>
      <c r="P105" s="3"/>
      <c r="R105" s="23"/>
      <c r="S105" s="24"/>
      <c r="T105" s="3"/>
    </row>
    <row r="106" spans="1:49" ht="18.5" x14ac:dyDescent="0.35">
      <c r="A106" s="56">
        <v>27</v>
      </c>
      <c r="B106" s="58" t="s">
        <v>137</v>
      </c>
      <c r="C106" s="3">
        <v>32</v>
      </c>
      <c r="D106" s="24">
        <f>(E106+F106)/2 - $R$47</f>
        <v>55.703000000000003</v>
      </c>
      <c r="E106" s="6">
        <v>60</v>
      </c>
      <c r="F106" s="9">
        <v>43</v>
      </c>
      <c r="G106" s="3">
        <v>2.72</v>
      </c>
      <c r="H106" s="3">
        <f t="shared" si="17"/>
        <v>21</v>
      </c>
      <c r="I106" s="34">
        <f>(K106+L106)/2</f>
        <v>466</v>
      </c>
      <c r="J106" s="40">
        <f t="shared" si="18"/>
        <v>171.3235294117647</v>
      </c>
      <c r="K106" s="54">
        <v>493</v>
      </c>
      <c r="L106" s="54">
        <v>439</v>
      </c>
      <c r="M106" s="34">
        <f t="shared" si="19"/>
        <v>17</v>
      </c>
      <c r="N106" s="3">
        <f t="shared" si="20"/>
        <v>198.5845762405568</v>
      </c>
      <c r="O106" s="3">
        <v>34829</v>
      </c>
      <c r="P106" s="3"/>
      <c r="R106" s="23"/>
      <c r="S106" s="3"/>
      <c r="T106" s="3"/>
    </row>
    <row r="107" spans="1:49" ht="18.5" x14ac:dyDescent="0.35">
      <c r="A107" s="19">
        <v>28</v>
      </c>
      <c r="B107" s="2" t="s">
        <v>30</v>
      </c>
      <c r="C107" s="3">
        <v>25.8</v>
      </c>
      <c r="D107" s="24">
        <f>(E107+F107)/2 - $R$21</f>
        <v>87.293000000000006</v>
      </c>
      <c r="E107" s="6">
        <v>98</v>
      </c>
      <c r="F107" s="9">
        <v>79</v>
      </c>
      <c r="G107" s="3">
        <v>28.4</v>
      </c>
      <c r="H107" s="3">
        <f t="shared" si="17"/>
        <v>6</v>
      </c>
      <c r="I107" s="34">
        <f>(K107+L107)/2</f>
        <v>50</v>
      </c>
      <c r="J107" s="40">
        <f t="shared" si="18"/>
        <v>1.7605633802816902</v>
      </c>
      <c r="K107" s="238">
        <v>50</v>
      </c>
      <c r="L107" s="238">
        <v>50</v>
      </c>
      <c r="M107" s="34">
        <f t="shared" si="19"/>
        <v>40</v>
      </c>
      <c r="N107" s="23">
        <f t="shared" si="20"/>
        <v>5.7319116310767839</v>
      </c>
      <c r="O107" s="3">
        <v>12400</v>
      </c>
      <c r="P107" s="23"/>
      <c r="R107" s="23"/>
      <c r="S107" s="3"/>
      <c r="T107" s="3"/>
    </row>
    <row r="108" spans="1:49" ht="18.5" x14ac:dyDescent="0.35">
      <c r="A108" s="19">
        <v>29</v>
      </c>
      <c r="B108" s="2" t="s">
        <v>31</v>
      </c>
      <c r="C108" s="3">
        <v>29.4</v>
      </c>
      <c r="D108" s="24">
        <f>(E108+F108)/2 - $R$22</f>
        <v>86.078000000000003</v>
      </c>
      <c r="E108" s="6">
        <v>91</v>
      </c>
      <c r="F108" s="9">
        <v>84</v>
      </c>
      <c r="G108" s="3">
        <v>19.2</v>
      </c>
      <c r="H108" s="3">
        <f t="shared" si="17"/>
        <v>7</v>
      </c>
      <c r="I108" s="34">
        <f t="shared" ref="I108:I113" si="21">(K108+L108)/2</f>
        <v>3029</v>
      </c>
      <c r="J108" s="40">
        <f t="shared" si="18"/>
        <v>157.76041666666669</v>
      </c>
      <c r="K108" s="34">
        <v>3029</v>
      </c>
      <c r="L108" s="34">
        <v>3029</v>
      </c>
      <c r="M108" s="34">
        <f t="shared" si="19"/>
        <v>20</v>
      </c>
      <c r="N108" s="3">
        <f t="shared" si="20"/>
        <v>243.31241523724026</v>
      </c>
      <c r="O108" s="3">
        <v>26176</v>
      </c>
      <c r="P108" s="3"/>
      <c r="R108" s="23"/>
      <c r="S108" s="24"/>
      <c r="T108" s="3"/>
    </row>
    <row r="109" spans="1:49" ht="18.5" x14ac:dyDescent="0.35">
      <c r="A109" s="19">
        <v>30</v>
      </c>
      <c r="B109" s="2" t="s">
        <v>58</v>
      </c>
      <c r="C109" s="3">
        <v>18</v>
      </c>
      <c r="D109" s="24">
        <f>(E109+F109)/2 - $R$25</f>
        <v>82.433000000000007</v>
      </c>
      <c r="E109" s="6">
        <v>83</v>
      </c>
      <c r="F109" s="9">
        <v>87</v>
      </c>
      <c r="G109" s="3">
        <v>213</v>
      </c>
      <c r="H109" s="3">
        <f t="shared" si="17"/>
        <v>9</v>
      </c>
      <c r="I109" s="34">
        <f t="shared" si="21"/>
        <v>13735</v>
      </c>
      <c r="J109" s="40">
        <f t="shared" si="18"/>
        <v>64.483568075117375</v>
      </c>
      <c r="K109" s="34">
        <v>12763</v>
      </c>
      <c r="L109" s="34">
        <v>14707</v>
      </c>
      <c r="M109" s="34">
        <f t="shared" si="19"/>
        <v>24</v>
      </c>
      <c r="N109" s="3">
        <f t="shared" si="20"/>
        <v>161.58314982065443</v>
      </c>
      <c r="O109" s="3">
        <v>16111</v>
      </c>
      <c r="P109" s="3"/>
      <c r="R109" s="23"/>
      <c r="S109" s="24"/>
      <c r="T109" s="3"/>
    </row>
    <row r="110" spans="1:49" ht="18.5" x14ac:dyDescent="0.35">
      <c r="A110" s="19">
        <v>31</v>
      </c>
      <c r="B110" s="2" t="s">
        <v>32</v>
      </c>
      <c r="C110" s="23">
        <v>31.2</v>
      </c>
      <c r="D110" s="24">
        <f>(E110+F110)/2 - $R$28</f>
        <v>78.787999999999997</v>
      </c>
      <c r="E110" s="8">
        <v>85</v>
      </c>
      <c r="F110" s="9">
        <v>82</v>
      </c>
      <c r="G110" s="3">
        <v>84.3</v>
      </c>
      <c r="H110" s="3">
        <f t="shared" si="17"/>
        <v>10</v>
      </c>
      <c r="I110" s="34">
        <f t="shared" si="21"/>
        <v>6942.5</v>
      </c>
      <c r="J110" s="40">
        <f t="shared" si="18"/>
        <v>82.354685646500599</v>
      </c>
      <c r="K110" s="34">
        <v>6516</v>
      </c>
      <c r="L110" s="34">
        <v>7369</v>
      </c>
      <c r="M110" s="34">
        <f t="shared" si="19"/>
        <v>23</v>
      </c>
      <c r="N110" s="3">
        <f t="shared" si="20"/>
        <v>117.60668603589939</v>
      </c>
      <c r="O110" s="3">
        <v>28270</v>
      </c>
      <c r="P110" s="3"/>
      <c r="R110" s="23"/>
      <c r="S110" s="24"/>
      <c r="T110" s="3"/>
    </row>
    <row r="111" spans="1:49" ht="18.5" x14ac:dyDescent="0.35">
      <c r="A111" s="19">
        <v>32</v>
      </c>
      <c r="B111" s="22" t="s">
        <v>54</v>
      </c>
      <c r="C111" s="23">
        <v>35.4</v>
      </c>
      <c r="D111" s="24">
        <f>(E111+F111)/2 - $R$51</f>
        <v>50.843000000000004</v>
      </c>
      <c r="E111" s="6">
        <v>61</v>
      </c>
      <c r="F111" s="9">
        <v>34</v>
      </c>
      <c r="G111" s="3">
        <v>6.95</v>
      </c>
      <c r="H111" s="3">
        <f t="shared" si="17"/>
        <v>24</v>
      </c>
      <c r="I111" s="34">
        <f t="shared" si="21"/>
        <v>691</v>
      </c>
      <c r="J111" s="40">
        <f t="shared" si="18"/>
        <v>99.42446043165468</v>
      </c>
      <c r="K111" s="34">
        <v>691</v>
      </c>
      <c r="L111" s="34">
        <v>691</v>
      </c>
      <c r="M111" s="34">
        <f t="shared" si="19"/>
        <v>21</v>
      </c>
      <c r="N111" s="3">
        <f t="shared" si="20"/>
        <v>172.95923178723365</v>
      </c>
      <c r="O111" s="3">
        <v>23207</v>
      </c>
      <c r="P111" s="3"/>
      <c r="R111" s="23"/>
      <c r="S111" s="24"/>
      <c r="T111" s="3"/>
    </row>
    <row r="112" spans="1:49" ht="18.5" x14ac:dyDescent="0.35">
      <c r="A112" s="59">
        <v>33</v>
      </c>
      <c r="B112" s="22" t="s">
        <v>34</v>
      </c>
      <c r="C112" s="3">
        <v>26.6</v>
      </c>
      <c r="D112" s="24">
        <f>(E112+F112)/2 - $R$32</f>
        <v>73.927999999999997</v>
      </c>
      <c r="E112" s="6">
        <v>80</v>
      </c>
      <c r="F112" s="9">
        <v>73</v>
      </c>
      <c r="G112" s="3">
        <v>84</v>
      </c>
      <c r="H112" s="3">
        <f t="shared" si="17"/>
        <v>13</v>
      </c>
      <c r="I112" s="34">
        <f t="shared" si="21"/>
        <v>236.5</v>
      </c>
      <c r="J112" s="40">
        <f t="shared" si="18"/>
        <v>2.8154761904761907</v>
      </c>
      <c r="K112" s="54">
        <v>191</v>
      </c>
      <c r="L112" s="54">
        <v>282</v>
      </c>
      <c r="M112" s="34">
        <f t="shared" si="19"/>
        <v>39</v>
      </c>
      <c r="N112" s="3">
        <f t="shared" si="20"/>
        <v>5.6636399066079175</v>
      </c>
      <c r="O112" s="3">
        <v>20069</v>
      </c>
      <c r="P112" s="3"/>
      <c r="R112" s="23"/>
      <c r="S112" s="3"/>
      <c r="T112" s="3"/>
      <c r="AQ112" s="227" t="s">
        <v>303</v>
      </c>
      <c r="AR112" s="227"/>
      <c r="AS112" s="227" t="s">
        <v>304</v>
      </c>
      <c r="AT112" s="227"/>
      <c r="AU112" s="227" t="s">
        <v>305</v>
      </c>
      <c r="AV112" s="227"/>
      <c r="AW112" s="227" t="s">
        <v>306</v>
      </c>
    </row>
    <row r="113" spans="1:49" ht="18.5" x14ac:dyDescent="0.35">
      <c r="A113" s="56">
        <v>34</v>
      </c>
      <c r="B113" s="58" t="s">
        <v>46</v>
      </c>
      <c r="C113" s="3">
        <v>16.3</v>
      </c>
      <c r="D113" s="24">
        <f>(E113+F113)/2 - $R$59</f>
        <v>41.123000000000005</v>
      </c>
      <c r="E113" s="27">
        <v>40</v>
      </c>
      <c r="F113" s="28">
        <v>43</v>
      </c>
      <c r="G113" s="3">
        <v>51.3</v>
      </c>
      <c r="H113" s="3">
        <f t="shared" si="17"/>
        <v>28</v>
      </c>
      <c r="I113" s="34">
        <f t="shared" si="21"/>
        <v>1219</v>
      </c>
      <c r="J113" s="40">
        <f t="shared" si="18"/>
        <v>23.762183235867447</v>
      </c>
      <c r="K113" s="54">
        <v>1136</v>
      </c>
      <c r="L113" s="54">
        <v>1302</v>
      </c>
      <c r="M113" s="34">
        <f t="shared" si="19"/>
        <v>33</v>
      </c>
      <c r="N113" s="3">
        <f t="shared" si="20"/>
        <v>23.163179993123379</v>
      </c>
      <c r="O113" s="3">
        <v>41415</v>
      </c>
      <c r="P113" s="3"/>
      <c r="R113" s="23"/>
      <c r="S113" s="3"/>
      <c r="T113" s="3"/>
      <c r="AK113" s="234" t="s">
        <v>302</v>
      </c>
      <c r="AL113" s="229">
        <f>CORREL(D80:D127,O80:O127)</f>
        <v>-0.77052408117279714</v>
      </c>
      <c r="AM113" s="230"/>
      <c r="AN113" s="230"/>
      <c r="AO113" s="230"/>
      <c r="AP113" s="230"/>
      <c r="AQ113" s="231">
        <f>AL113/SQRT((1-AL113^2)/(AW113-2))</f>
        <v>-7.4517544709478853</v>
      </c>
      <c r="AR113" s="231"/>
      <c r="AS113" s="232">
        <f>TDIST(ABS(AQ113), (AW113-2), 2)</f>
        <v>6.0700783804696057E-9</v>
      </c>
      <c r="AT113" s="231"/>
      <c r="AU113" s="231">
        <f>_xlfn.T.INV.2T(0.05, (AW113-2))</f>
        <v>2.0243941639119702</v>
      </c>
      <c r="AV113" s="231"/>
      <c r="AW113" s="233">
        <f>ROWS(D80:D127) - 8</f>
        <v>40</v>
      </c>
    </row>
    <row r="114" spans="1:49" ht="18.5" x14ac:dyDescent="0.35">
      <c r="A114" s="59">
        <v>35</v>
      </c>
      <c r="B114" s="65"/>
      <c r="C114" s="3"/>
      <c r="D114" s="24"/>
      <c r="E114" s="6"/>
      <c r="F114" s="9"/>
      <c r="G114" s="3"/>
      <c r="H114" s="3"/>
      <c r="I114" s="34"/>
      <c r="J114" s="40"/>
      <c r="K114" s="48"/>
      <c r="L114" s="48"/>
      <c r="M114" s="34"/>
      <c r="N114" s="23"/>
      <c r="O114" s="3"/>
      <c r="P114" s="23"/>
      <c r="R114" s="23"/>
      <c r="S114" s="4"/>
      <c r="T114" s="3"/>
    </row>
    <row r="115" spans="1:49" ht="18.5" x14ac:dyDescent="0.35">
      <c r="A115" s="19">
        <v>36</v>
      </c>
      <c r="B115" s="2" t="s">
        <v>37</v>
      </c>
      <c r="C115" s="3">
        <v>15.6</v>
      </c>
      <c r="D115" s="24">
        <f>(E115+F115)/2 - $R$45</f>
        <v>58.132999999999996</v>
      </c>
      <c r="E115" s="6">
        <v>58</v>
      </c>
      <c r="F115" s="9">
        <v>46</v>
      </c>
      <c r="G115" s="3">
        <v>43.7</v>
      </c>
      <c r="H115" s="3">
        <f t="shared" ref="H115:H127" si="22">_xlfn.RANK.AVG(D115,$D$80:$D$127,0)</f>
        <v>20</v>
      </c>
      <c r="I115" s="34">
        <f t="shared" ref="I115:I127" si="23">(K115+L115)/2</f>
        <v>563</v>
      </c>
      <c r="J115" s="40">
        <f t="shared" ref="J115:J127" si="24">I115/G115</f>
        <v>12.883295194508008</v>
      </c>
      <c r="K115" s="34">
        <v>593</v>
      </c>
      <c r="L115" s="34">
        <v>533</v>
      </c>
      <c r="M115" s="34">
        <f t="shared" ref="M115:M127" si="25">_xlfn.RANK.AVG(J115,$J$80:$J$127,0)</f>
        <v>34</v>
      </c>
      <c r="N115" s="3">
        <f t="shared" ref="N115:N127" si="26">J115*$O$92/O115</f>
        <v>56.998521676436468</v>
      </c>
      <c r="O115" s="3">
        <v>9125</v>
      </c>
      <c r="P115" s="3"/>
      <c r="R115" s="23"/>
      <c r="S115" s="24"/>
      <c r="T115" s="3"/>
    </row>
    <row r="116" spans="1:49" ht="18.5" x14ac:dyDescent="0.35">
      <c r="A116" s="19">
        <v>37</v>
      </c>
      <c r="B116" s="2" t="s">
        <v>53</v>
      </c>
      <c r="C116" s="3">
        <v>42</v>
      </c>
      <c r="D116" s="24">
        <f>(E116+F116)/2 - $R$49</f>
        <v>53.273000000000003</v>
      </c>
      <c r="E116" s="6">
        <v>44</v>
      </c>
      <c r="F116" s="9">
        <v>54</v>
      </c>
      <c r="G116" s="3">
        <v>4.9400000000000004</v>
      </c>
      <c r="H116" s="3">
        <f t="shared" si="22"/>
        <v>23</v>
      </c>
      <c r="I116" s="34">
        <f t="shared" si="23"/>
        <v>3345.5</v>
      </c>
      <c r="J116" s="40">
        <f t="shared" si="24"/>
        <v>677.22672064777328</v>
      </c>
      <c r="K116" s="34">
        <v>3127</v>
      </c>
      <c r="L116" s="34">
        <v>3564</v>
      </c>
      <c r="M116" s="34">
        <f t="shared" si="25"/>
        <v>4</v>
      </c>
      <c r="N116" s="3">
        <f t="shared" si="26"/>
        <v>352.0107113426368</v>
      </c>
      <c r="O116" s="3">
        <v>77669</v>
      </c>
      <c r="P116" s="3"/>
      <c r="R116" s="23"/>
      <c r="S116" s="24"/>
      <c r="T116" s="3"/>
    </row>
    <row r="117" spans="1:49" ht="18.5" x14ac:dyDescent="0.35">
      <c r="A117" s="19">
        <v>38</v>
      </c>
      <c r="B117" s="2" t="s">
        <v>38</v>
      </c>
      <c r="C117" s="3">
        <v>27</v>
      </c>
      <c r="D117" s="24">
        <f>(E117+F117)/2 - $R$55</f>
        <v>45.983000000000004</v>
      </c>
      <c r="E117" s="6">
        <v>48</v>
      </c>
      <c r="F117" s="9">
        <v>39</v>
      </c>
      <c r="G117" s="3">
        <v>1.89</v>
      </c>
      <c r="H117" s="3">
        <f t="shared" si="22"/>
        <v>26</v>
      </c>
      <c r="I117" s="34">
        <f t="shared" si="23"/>
        <v>66</v>
      </c>
      <c r="J117" s="40">
        <f t="shared" si="24"/>
        <v>34.920634920634924</v>
      </c>
      <c r="K117" s="34">
        <v>66</v>
      </c>
      <c r="L117" s="34">
        <v>66</v>
      </c>
      <c r="M117" s="34">
        <f t="shared" si="25"/>
        <v>26</v>
      </c>
      <c r="N117" s="3">
        <f t="shared" si="26"/>
        <v>47.808632405756661</v>
      </c>
      <c r="O117" s="3">
        <v>29488</v>
      </c>
      <c r="P117" s="3"/>
      <c r="R117" s="23"/>
      <c r="S117" s="24"/>
      <c r="T117" s="3"/>
    </row>
    <row r="118" spans="1:49" ht="18.5" x14ac:dyDescent="0.35">
      <c r="A118" s="56">
        <v>39</v>
      </c>
      <c r="B118" s="58" t="s">
        <v>139</v>
      </c>
      <c r="C118" s="3">
        <v>16.2</v>
      </c>
      <c r="D118" s="24">
        <f>(E118+F118)/2 - $R$31</f>
        <v>75.143000000000001</v>
      </c>
      <c r="E118" s="4">
        <v>67</v>
      </c>
      <c r="F118" s="9">
        <v>93</v>
      </c>
      <c r="G118" s="3">
        <v>11.8</v>
      </c>
      <c r="H118" s="3">
        <f t="shared" si="22"/>
        <v>12</v>
      </c>
      <c r="I118" s="34">
        <f t="shared" si="23"/>
        <v>348.5</v>
      </c>
      <c r="J118" s="40">
        <f t="shared" si="24"/>
        <v>29.533898305084744</v>
      </c>
      <c r="K118" s="54">
        <v>248</v>
      </c>
      <c r="L118" s="54">
        <v>449</v>
      </c>
      <c r="M118" s="34">
        <f t="shared" si="25"/>
        <v>28</v>
      </c>
      <c r="N118" s="3">
        <f t="shared" si="26"/>
        <v>95.668218605037012</v>
      </c>
      <c r="O118" s="3">
        <v>12463</v>
      </c>
      <c r="P118" s="3"/>
      <c r="R118" s="23"/>
      <c r="S118" s="24"/>
      <c r="T118" s="3"/>
    </row>
    <row r="119" spans="1:49" ht="18.5" x14ac:dyDescent="0.35">
      <c r="A119" s="19">
        <v>40</v>
      </c>
      <c r="B119" s="2" t="s">
        <v>52</v>
      </c>
      <c r="C119" s="23">
        <v>43.8</v>
      </c>
      <c r="D119" s="24">
        <f>(E119+F119)/2 - $R$57</f>
        <v>43.552999999999997</v>
      </c>
      <c r="E119" s="6">
        <v>43</v>
      </c>
      <c r="F119" s="9">
        <v>42</v>
      </c>
      <c r="G119" s="3">
        <v>37.700000000000003</v>
      </c>
      <c r="H119" s="3">
        <f t="shared" si="22"/>
        <v>27</v>
      </c>
      <c r="I119" s="34">
        <f t="shared" si="23"/>
        <v>12826</v>
      </c>
      <c r="J119" s="40">
        <f t="shared" si="24"/>
        <v>340.21220159151193</v>
      </c>
      <c r="K119" s="34">
        <v>12239</v>
      </c>
      <c r="L119" s="34">
        <v>13413</v>
      </c>
      <c r="M119" s="34">
        <f t="shared" si="25"/>
        <v>8</v>
      </c>
      <c r="N119" s="3">
        <f t="shared" si="26"/>
        <v>275.0517030229484</v>
      </c>
      <c r="O119" s="3">
        <v>49935</v>
      </c>
      <c r="P119" s="3"/>
      <c r="R119" s="23"/>
      <c r="S119" s="24"/>
      <c r="T119" s="3"/>
    </row>
    <row r="120" spans="1:49" ht="18.5" x14ac:dyDescent="0.35">
      <c r="A120" s="56">
        <v>41</v>
      </c>
      <c r="B120" s="58" t="s">
        <v>140</v>
      </c>
      <c r="C120" s="23">
        <v>20.3</v>
      </c>
      <c r="D120" s="24">
        <f>(E120+F120)/2 - $R$33</f>
        <v>72.713000000000008</v>
      </c>
      <c r="E120" s="4">
        <v>68</v>
      </c>
      <c r="F120" s="9">
        <v>85</v>
      </c>
      <c r="G120" s="3">
        <v>59.3</v>
      </c>
      <c r="H120" s="3">
        <f t="shared" si="22"/>
        <v>14</v>
      </c>
      <c r="I120" s="34">
        <f t="shared" si="23"/>
        <v>2089.5</v>
      </c>
      <c r="J120" s="40">
        <f t="shared" si="24"/>
        <v>35.236087689713322</v>
      </c>
      <c r="K120" s="54">
        <v>2094</v>
      </c>
      <c r="L120" s="54">
        <v>2085</v>
      </c>
      <c r="M120" s="34">
        <f t="shared" si="25"/>
        <v>25</v>
      </c>
      <c r="N120" s="3">
        <f t="shared" si="26"/>
        <v>102.78295492206766</v>
      </c>
      <c r="O120" s="3">
        <v>13840</v>
      </c>
      <c r="P120" s="3"/>
      <c r="R120" s="23"/>
      <c r="S120" s="3"/>
      <c r="T120" s="3"/>
    </row>
    <row r="121" spans="1:49" ht="18.5" x14ac:dyDescent="0.35">
      <c r="A121" s="19">
        <v>42</v>
      </c>
      <c r="B121" s="2" t="s">
        <v>39</v>
      </c>
      <c r="C121" s="3">
        <v>51</v>
      </c>
      <c r="D121" s="24">
        <f>(E121+F121)/2 - $R$64</f>
        <v>35.048000000000002</v>
      </c>
      <c r="E121" s="6">
        <v>36</v>
      </c>
      <c r="F121" s="9">
        <v>33</v>
      </c>
      <c r="G121" s="3">
        <v>11.6</v>
      </c>
      <c r="H121" s="3">
        <f t="shared" si="22"/>
        <v>33</v>
      </c>
      <c r="I121" s="34">
        <f t="shared" si="23"/>
        <v>3101.5</v>
      </c>
      <c r="J121" s="40">
        <f t="shared" si="24"/>
        <v>267.37068965517244</v>
      </c>
      <c r="K121" s="34">
        <v>2843</v>
      </c>
      <c r="L121" s="34">
        <v>3360</v>
      </c>
      <c r="M121" s="34">
        <f t="shared" si="25"/>
        <v>11</v>
      </c>
      <c r="N121" s="3">
        <f t="shared" si="26"/>
        <v>223.67321712605093</v>
      </c>
      <c r="O121" s="3">
        <v>48258</v>
      </c>
      <c r="P121" s="3"/>
      <c r="R121" s="23"/>
      <c r="S121" s="3"/>
      <c r="T121" s="3"/>
    </row>
    <row r="122" spans="1:49" ht="18.5" x14ac:dyDescent="0.35">
      <c r="A122" s="19">
        <v>43</v>
      </c>
      <c r="B122" s="2" t="s">
        <v>40</v>
      </c>
      <c r="C122" s="3">
        <v>48.6</v>
      </c>
      <c r="D122" s="24">
        <f>(E122+F122)/2 - $R$65</f>
        <v>33.832999999999998</v>
      </c>
      <c r="E122" s="8">
        <v>34</v>
      </c>
      <c r="F122" s="9">
        <v>33</v>
      </c>
      <c r="G122" s="3">
        <v>17.100000000000001</v>
      </c>
      <c r="H122" s="3">
        <f t="shared" si="22"/>
        <v>34</v>
      </c>
      <c r="I122" s="34">
        <f t="shared" si="23"/>
        <v>4406</v>
      </c>
      <c r="J122" s="40">
        <f t="shared" si="24"/>
        <v>257.66081871345028</v>
      </c>
      <c r="K122" s="34">
        <v>4341</v>
      </c>
      <c r="L122" s="34">
        <v>4471</v>
      </c>
      <c r="M122" s="34">
        <f t="shared" si="25"/>
        <v>12</v>
      </c>
      <c r="N122" s="3">
        <f t="shared" si="26"/>
        <v>183.87882114691004</v>
      </c>
      <c r="O122" s="3">
        <v>56570</v>
      </c>
      <c r="P122" s="3"/>
      <c r="R122" s="23"/>
      <c r="S122" s="3"/>
      <c r="T122" s="3"/>
    </row>
    <row r="123" spans="1:49" ht="18.5" x14ac:dyDescent="0.35">
      <c r="A123" s="19">
        <v>44</v>
      </c>
      <c r="B123" s="2" t="s">
        <v>41</v>
      </c>
      <c r="C123" s="3">
        <v>28.2</v>
      </c>
      <c r="D123" s="24">
        <f>(E123+F123)/2 - $R$66</f>
        <v>32.618000000000002</v>
      </c>
      <c r="E123" s="6">
        <v>40</v>
      </c>
      <c r="F123" s="9">
        <v>24</v>
      </c>
      <c r="G123" s="3">
        <v>126</v>
      </c>
      <c r="H123" s="3">
        <f t="shared" si="22"/>
        <v>35</v>
      </c>
      <c r="I123" s="34">
        <f t="shared" si="23"/>
        <v>3530.5</v>
      </c>
      <c r="J123" s="40">
        <f t="shared" si="24"/>
        <v>28.019841269841269</v>
      </c>
      <c r="K123" s="34">
        <v>3400</v>
      </c>
      <c r="L123" s="34">
        <v>3661</v>
      </c>
      <c r="M123" s="34">
        <f t="shared" si="25"/>
        <v>30</v>
      </c>
      <c r="N123" s="3">
        <f t="shared" si="26"/>
        <v>25.392018045405326</v>
      </c>
      <c r="O123" s="3">
        <v>44549</v>
      </c>
      <c r="P123" s="3"/>
      <c r="R123" s="23"/>
      <c r="S123" s="3"/>
      <c r="T123" s="3"/>
    </row>
    <row r="124" spans="1:49" ht="18.5" x14ac:dyDescent="0.35">
      <c r="A124" s="19">
        <v>45</v>
      </c>
      <c r="B124" s="2" t="s">
        <v>42</v>
      </c>
      <c r="C124" s="3">
        <v>30.6</v>
      </c>
      <c r="D124" s="24">
        <f>(E124+F124)/2 - $R$71</f>
        <v>26.542999999999999</v>
      </c>
      <c r="E124" s="6">
        <v>40</v>
      </c>
      <c r="F124" s="9">
        <v>16</v>
      </c>
      <c r="G124" s="3">
        <v>1.33</v>
      </c>
      <c r="H124" s="3">
        <f t="shared" si="22"/>
        <v>38</v>
      </c>
      <c r="I124" s="34">
        <f t="shared" si="23"/>
        <v>310</v>
      </c>
      <c r="J124" s="40">
        <f t="shared" si="24"/>
        <v>233.08270676691728</v>
      </c>
      <c r="K124" s="34">
        <v>310</v>
      </c>
      <c r="L124" s="34">
        <v>310</v>
      </c>
      <c r="M124" s="34">
        <f t="shared" si="25"/>
        <v>14</v>
      </c>
      <c r="N124" s="3">
        <f t="shared" si="26"/>
        <v>280.44532396170882</v>
      </c>
      <c r="O124" s="3">
        <v>33553</v>
      </c>
      <c r="P124" s="3"/>
      <c r="R124" s="23"/>
      <c r="S124" s="3"/>
      <c r="T124" s="3"/>
    </row>
    <row r="125" spans="1:49" ht="18.5" x14ac:dyDescent="0.35">
      <c r="A125" s="19">
        <v>46</v>
      </c>
      <c r="B125" s="2" t="s">
        <v>43</v>
      </c>
      <c r="C125" s="3">
        <v>45.6</v>
      </c>
      <c r="D125" s="24">
        <f>(E125+F125)/2 - $R$72</f>
        <v>25.327999999999999</v>
      </c>
      <c r="E125" s="6">
        <v>28</v>
      </c>
      <c r="F125" s="9">
        <v>21</v>
      </c>
      <c r="G125" s="3">
        <v>10.7</v>
      </c>
      <c r="H125" s="3">
        <f t="shared" si="22"/>
        <v>39</v>
      </c>
      <c r="I125" s="34">
        <f t="shared" si="23"/>
        <v>312.5</v>
      </c>
      <c r="J125" s="40">
        <f t="shared" si="24"/>
        <v>29.205607476635517</v>
      </c>
      <c r="K125" s="34">
        <v>308</v>
      </c>
      <c r="L125" s="34">
        <v>317</v>
      </c>
      <c r="M125" s="34">
        <f t="shared" si="25"/>
        <v>29</v>
      </c>
      <c r="N125" s="3">
        <f t="shared" si="26"/>
        <v>31.506281683436722</v>
      </c>
      <c r="O125" s="3">
        <v>37423</v>
      </c>
      <c r="P125" s="3"/>
      <c r="R125" s="23"/>
      <c r="S125" s="3"/>
      <c r="T125" s="3"/>
    </row>
    <row r="126" spans="1:49" ht="18.5" x14ac:dyDescent="0.35">
      <c r="A126" s="56">
        <v>47</v>
      </c>
      <c r="B126" s="58" t="s">
        <v>141</v>
      </c>
      <c r="C126" s="7">
        <v>39.799999999999997</v>
      </c>
      <c r="D126" s="24">
        <f>(E126+F126)/2 - $R$40</f>
        <v>64.207999999999998</v>
      </c>
      <c r="E126" s="61">
        <v>66</v>
      </c>
      <c r="F126" s="9">
        <v>70</v>
      </c>
      <c r="G126" s="3">
        <v>19.100000000000001</v>
      </c>
      <c r="H126" s="3">
        <f t="shared" si="22"/>
        <v>18</v>
      </c>
      <c r="I126" s="34">
        <f t="shared" si="23"/>
        <v>1580.5</v>
      </c>
      <c r="J126" s="40">
        <f t="shared" si="24"/>
        <v>82.748691099476432</v>
      </c>
      <c r="K126" s="54">
        <v>1540</v>
      </c>
      <c r="L126" s="54">
        <v>1621</v>
      </c>
      <c r="M126" s="34">
        <f t="shared" si="25"/>
        <v>22</v>
      </c>
      <c r="N126" s="3">
        <f t="shared" si="26"/>
        <v>128.59525014924023</v>
      </c>
      <c r="O126" s="3">
        <v>25978</v>
      </c>
      <c r="P126" s="3"/>
      <c r="R126" s="23"/>
      <c r="S126" s="4"/>
      <c r="T126" s="3"/>
    </row>
    <row r="127" spans="1:49" ht="18.5" x14ac:dyDescent="0.35">
      <c r="A127" s="19">
        <v>48</v>
      </c>
      <c r="B127" s="2" t="s">
        <v>59</v>
      </c>
      <c r="C127" s="3">
        <v>14.4</v>
      </c>
      <c r="D127" s="24">
        <v>100</v>
      </c>
      <c r="E127" s="8">
        <v>95</v>
      </c>
      <c r="F127" s="9">
        <v>97</v>
      </c>
      <c r="G127" s="3">
        <v>36.9</v>
      </c>
      <c r="H127" s="3">
        <f t="shared" si="22"/>
        <v>1.5</v>
      </c>
      <c r="I127" s="34">
        <f t="shared" si="23"/>
        <v>997</v>
      </c>
      <c r="J127" s="40">
        <f t="shared" si="24"/>
        <v>27.018970189701896</v>
      </c>
      <c r="K127" s="34">
        <v>787</v>
      </c>
      <c r="L127" s="34">
        <v>1207</v>
      </c>
      <c r="M127" s="34">
        <f t="shared" si="25"/>
        <v>31</v>
      </c>
      <c r="N127" s="3">
        <f t="shared" si="26"/>
        <v>122.0661196876069</v>
      </c>
      <c r="O127" s="3">
        <v>8936</v>
      </c>
      <c r="P127" s="3"/>
      <c r="R127" s="23"/>
      <c r="S127" s="3"/>
      <c r="T127" s="3"/>
    </row>
    <row r="128" spans="1:49" ht="18.5" x14ac:dyDescent="0.35">
      <c r="E128" s="13" t="s">
        <v>142</v>
      </c>
      <c r="K128" s="21"/>
      <c r="L128" s="16"/>
      <c r="M128" s="16"/>
      <c r="N128" s="16"/>
      <c r="O128" s="16"/>
      <c r="P128" s="16"/>
      <c r="Q128" s="16"/>
      <c r="R128" s="16"/>
      <c r="S128" s="16"/>
      <c r="T128" s="3"/>
    </row>
    <row r="129" spans="1:21" x14ac:dyDescent="0.35">
      <c r="E129" s="10" t="s">
        <v>143</v>
      </c>
      <c r="K129" s="21"/>
      <c r="L129" s="16"/>
      <c r="M129" s="16"/>
      <c r="N129" s="16"/>
      <c r="O129" s="16"/>
      <c r="P129" s="16"/>
      <c r="Q129" s="16"/>
      <c r="R129" s="16"/>
      <c r="S129" s="16"/>
      <c r="T129" s="16"/>
    </row>
    <row r="130" spans="1:21" x14ac:dyDescent="0.35">
      <c r="K130" s="21"/>
      <c r="L130" s="16"/>
      <c r="M130" s="16"/>
      <c r="N130" s="16"/>
      <c r="O130" s="16"/>
      <c r="P130" s="16"/>
      <c r="Q130" s="16"/>
      <c r="R130" s="16"/>
      <c r="S130" s="16"/>
      <c r="T130" s="16"/>
    </row>
    <row r="131" spans="1:21" ht="15" customHeight="1" x14ac:dyDescent="0.35">
      <c r="G131" s="34"/>
      <c r="H131" s="3"/>
      <c r="I131" s="36"/>
      <c r="J131" s="34"/>
      <c r="K131" s="21"/>
      <c r="L131" s="37"/>
      <c r="M131" s="37"/>
      <c r="N131" s="37"/>
      <c r="O131" s="37"/>
      <c r="P131" s="37"/>
      <c r="Q131" s="38"/>
      <c r="R131" s="38"/>
      <c r="S131" s="16"/>
      <c r="T131" s="16"/>
    </row>
    <row r="132" spans="1:21" x14ac:dyDescent="0.35">
      <c r="A132" s="138" t="s">
        <v>253</v>
      </c>
      <c r="B132" s="21" t="s">
        <v>66</v>
      </c>
      <c r="F132" t="s">
        <v>307</v>
      </c>
    </row>
    <row r="133" spans="1:21" x14ac:dyDescent="0.35">
      <c r="A133" s="130" t="s">
        <v>252</v>
      </c>
      <c r="B133" s="21" t="s">
        <v>194</v>
      </c>
      <c r="C133" s="16"/>
      <c r="D133" s="16"/>
      <c r="E133" s="16"/>
      <c r="F133" s="16"/>
    </row>
    <row r="134" spans="1:21" x14ac:dyDescent="0.35">
      <c r="A134" s="128" t="s">
        <v>111</v>
      </c>
      <c r="B134" s="21" t="s">
        <v>112</v>
      </c>
    </row>
    <row r="135" spans="1:21" ht="18.5" x14ac:dyDescent="0.35">
      <c r="A135" s="213" t="s">
        <v>287</v>
      </c>
      <c r="B135" s="21" t="s">
        <v>286</v>
      </c>
    </row>
    <row r="136" spans="1:21" x14ac:dyDescent="0.35">
      <c r="A136" s="104"/>
      <c r="B136" s="75"/>
      <c r="C136" s="50"/>
      <c r="D136" s="70"/>
      <c r="E136" s="126"/>
      <c r="F136" s="106"/>
      <c r="G136" s="97"/>
      <c r="H136" s="50"/>
      <c r="I136" s="107"/>
      <c r="J136" s="97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1:21" x14ac:dyDescent="0.35">
      <c r="A137" s="104"/>
      <c r="B137" s="75"/>
      <c r="C137" s="50"/>
      <c r="D137" s="70"/>
      <c r="E137" s="126"/>
      <c r="F137" s="106"/>
      <c r="G137" s="97"/>
      <c r="H137" s="50"/>
      <c r="I137" s="107"/>
      <c r="J137" s="97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1:21" x14ac:dyDescent="0.35">
      <c r="A138" s="104"/>
      <c r="B138" s="75"/>
      <c r="C138" s="75"/>
      <c r="D138" s="70"/>
      <c r="E138" s="126"/>
      <c r="F138" s="106"/>
      <c r="G138" s="97"/>
      <c r="H138" s="50"/>
      <c r="I138" s="107"/>
      <c r="J138" s="97"/>
      <c r="K138" s="50"/>
      <c r="L138" s="50"/>
      <c r="M138" s="50"/>
      <c r="N138" s="50"/>
      <c r="O138" s="50"/>
      <c r="P138" s="50"/>
      <c r="Q138" s="50"/>
      <c r="R138" s="50"/>
      <c r="S138" s="75"/>
      <c r="T138" s="50"/>
      <c r="U138" s="50"/>
    </row>
    <row r="139" spans="1:21" x14ac:dyDescent="0.35">
      <c r="A139" s="104"/>
      <c r="B139" s="75"/>
      <c r="C139" s="50"/>
      <c r="D139" s="70"/>
      <c r="E139" s="105"/>
      <c r="F139" s="106"/>
      <c r="G139" s="97"/>
      <c r="H139" s="50"/>
      <c r="I139" s="107"/>
      <c r="J139" s="97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1:21" x14ac:dyDescent="0.35">
      <c r="A140" s="49"/>
      <c r="B140" s="70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</row>
    <row r="141" spans="1:21" x14ac:dyDescent="0.35">
      <c r="A141" s="104"/>
      <c r="B141" s="75"/>
      <c r="C141" s="50"/>
      <c r="D141" s="70"/>
      <c r="E141" s="105"/>
      <c r="F141" s="106"/>
      <c r="G141" s="97"/>
      <c r="H141" s="50"/>
      <c r="I141" s="107"/>
      <c r="J141" s="97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1:21" x14ac:dyDescent="0.35">
      <c r="B142" s="49"/>
      <c r="C142" s="49"/>
      <c r="D142" s="70"/>
      <c r="E142" s="78"/>
      <c r="F142" s="72"/>
      <c r="G142" s="73"/>
      <c r="H142" s="49"/>
      <c r="I142" s="74"/>
      <c r="J142" s="73"/>
      <c r="K142" s="49"/>
      <c r="L142" s="50"/>
      <c r="M142" s="73"/>
      <c r="N142" s="73"/>
      <c r="O142" s="49"/>
      <c r="P142" s="49"/>
      <c r="Q142" s="50"/>
      <c r="R142" s="50"/>
      <c r="S142" s="70"/>
      <c r="T142" s="49"/>
      <c r="U142" s="49"/>
    </row>
    <row r="143" spans="1:21" x14ac:dyDescent="0.35">
      <c r="B143" s="75"/>
      <c r="C143" s="49"/>
      <c r="D143" s="70"/>
      <c r="E143" s="71"/>
      <c r="F143" s="72"/>
      <c r="G143" s="73"/>
      <c r="H143" s="50"/>
      <c r="I143" s="74"/>
      <c r="J143" s="73"/>
      <c r="K143" s="49"/>
      <c r="L143" s="50"/>
      <c r="M143" s="50"/>
      <c r="N143" s="49"/>
      <c r="O143" s="49"/>
      <c r="P143" s="49"/>
      <c r="Q143" s="50"/>
      <c r="R143" s="50"/>
      <c r="S143" s="75"/>
      <c r="T143" s="49"/>
      <c r="U143" s="49"/>
    </row>
    <row r="155" spans="1:77" x14ac:dyDescent="0.35">
      <c r="T155" s="20" t="s">
        <v>136</v>
      </c>
      <c r="V155" s="223" t="s">
        <v>144</v>
      </c>
      <c r="W155" s="20" t="s">
        <v>130</v>
      </c>
      <c r="X155" s="224" t="s">
        <v>145</v>
      </c>
      <c r="Y155" s="20" t="s">
        <v>131</v>
      </c>
      <c r="Z155" s="202" t="s">
        <v>145</v>
      </c>
      <c r="AA155" s="20" t="s">
        <v>132</v>
      </c>
      <c r="AB155" s="225" t="s">
        <v>146</v>
      </c>
      <c r="AC155" s="20" t="s">
        <v>133</v>
      </c>
      <c r="AD155" s="226" t="s">
        <v>146</v>
      </c>
      <c r="AE155" s="20" t="s">
        <v>134</v>
      </c>
    </row>
    <row r="156" spans="1:77" x14ac:dyDescent="0.35">
      <c r="Z156" s="227" t="s">
        <v>303</v>
      </c>
      <c r="AA156" s="227"/>
      <c r="AB156" s="227" t="s">
        <v>304</v>
      </c>
      <c r="AC156" s="227"/>
      <c r="AD156" s="227" t="s">
        <v>305</v>
      </c>
      <c r="AE156" s="227"/>
      <c r="AF156" s="227" t="s">
        <v>306</v>
      </c>
    </row>
    <row r="157" spans="1:77" ht="15.5" x14ac:dyDescent="0.35">
      <c r="T157" s="234" t="s">
        <v>302</v>
      </c>
      <c r="U157" s="229">
        <f>CORREL(C80:C127,N80:N127)</f>
        <v>0.63894065122524679</v>
      </c>
      <c r="V157" s="230"/>
      <c r="W157" s="230"/>
      <c r="X157" s="230"/>
      <c r="Y157" s="230"/>
      <c r="Z157" s="231">
        <f>U157/SQRT((1-U157^2)/(AF157-2))</f>
        <v>5.1201349470538604</v>
      </c>
      <c r="AA157" s="231"/>
      <c r="AB157" s="232">
        <f>TDIST(ABS(Z157), (AF157-2), 2)</f>
        <v>9.1170398161165794E-6</v>
      </c>
      <c r="AC157" s="231"/>
      <c r="AD157" s="231">
        <f>_xlfn.T.INV.2T(0.05, (AF157-2))</f>
        <v>2.0243941639119702</v>
      </c>
      <c r="AE157" s="231"/>
      <c r="AF157" s="233">
        <f>ROWS(C80:C127) - 8</f>
        <v>40</v>
      </c>
    </row>
    <row r="158" spans="1:77" ht="18.5" x14ac:dyDescent="0.35">
      <c r="A158" s="135" t="s">
        <v>273</v>
      </c>
      <c r="B158" s="136"/>
      <c r="C158" s="136"/>
      <c r="D158" s="136"/>
      <c r="E158" s="136"/>
      <c r="AQ158" s="11"/>
      <c r="AR158" s="11"/>
      <c r="AS158" s="119"/>
      <c r="AT158" s="11"/>
      <c r="AU158" s="120"/>
      <c r="AV158" s="11"/>
      <c r="AW158" s="120"/>
      <c r="AX158" s="11"/>
      <c r="AY158" s="120"/>
      <c r="AZ158" s="11"/>
      <c r="BA158" s="120"/>
      <c r="BB158" s="11"/>
      <c r="BK158" s="46"/>
      <c r="BL158" s="23"/>
      <c r="BM158" s="24"/>
      <c r="BN158" s="27"/>
      <c r="BO158" s="47"/>
      <c r="BP158" s="11"/>
      <c r="BQ158" s="27"/>
      <c r="BR158" s="47"/>
      <c r="BS158" s="11"/>
      <c r="BT158" s="11"/>
      <c r="BU158" s="30"/>
      <c r="BV158" s="11"/>
      <c r="BW158" s="11"/>
      <c r="BX158" s="30"/>
      <c r="BY158" s="30"/>
    </row>
    <row r="159" spans="1:77" x14ac:dyDescent="0.35">
      <c r="A159" s="100" t="s">
        <v>191</v>
      </c>
      <c r="B159" s="100"/>
      <c r="C159" s="136"/>
      <c r="D159" s="136"/>
      <c r="E159" s="136"/>
    </row>
    <row r="160" spans="1:77" x14ac:dyDescent="0.35">
      <c r="A160" s="99" t="s">
        <v>192</v>
      </c>
      <c r="B160" s="101" t="s">
        <v>193</v>
      </c>
      <c r="C160" s="102" t="s">
        <v>190</v>
      </c>
      <c r="D160" s="154"/>
      <c r="E160" s="155"/>
      <c r="F160" s="72"/>
      <c r="G160" s="77"/>
      <c r="H160" s="77"/>
      <c r="I160" s="77"/>
      <c r="J160" s="79"/>
      <c r="K160" s="143"/>
      <c r="L160" s="142" t="s">
        <v>258</v>
      </c>
      <c r="M160" s="148"/>
      <c r="N160" s="70"/>
      <c r="O160" s="77"/>
      <c r="P160" s="49"/>
      <c r="Q160" s="166" t="s">
        <v>276</v>
      </c>
    </row>
    <row r="161" spans="1:18" ht="62" x14ac:dyDescent="0.35">
      <c r="A161" s="149" t="s">
        <v>267</v>
      </c>
      <c r="B161" s="131" t="s">
        <v>0</v>
      </c>
      <c r="C161" s="158" t="s">
        <v>135</v>
      </c>
      <c r="D161" s="132" t="s">
        <v>49</v>
      </c>
      <c r="E161" s="132" t="s">
        <v>26</v>
      </c>
      <c r="F161" s="132" t="s">
        <v>25</v>
      </c>
      <c r="G161" s="127" t="s">
        <v>65</v>
      </c>
      <c r="H161" s="156" t="s">
        <v>67</v>
      </c>
      <c r="I161" s="145" t="s">
        <v>254</v>
      </c>
      <c r="J161" s="132" t="s">
        <v>261</v>
      </c>
      <c r="K161" s="25" t="s">
        <v>262</v>
      </c>
      <c r="L161" s="25" t="s">
        <v>256</v>
      </c>
      <c r="M161" s="25" t="s">
        <v>255</v>
      </c>
      <c r="N161" s="133" t="s">
        <v>323</v>
      </c>
      <c r="O161" s="129" t="s">
        <v>195</v>
      </c>
      <c r="P161" s="132" t="s">
        <v>263</v>
      </c>
      <c r="Q161" s="139" t="s">
        <v>257</v>
      </c>
      <c r="R161" s="156" t="s">
        <v>274</v>
      </c>
    </row>
    <row r="162" spans="1:18" ht="18.5" x14ac:dyDescent="0.35">
      <c r="A162" s="19">
        <v>1</v>
      </c>
      <c r="B162" s="2" t="s">
        <v>1</v>
      </c>
      <c r="C162" s="3">
        <v>22.2</v>
      </c>
      <c r="D162" s="24">
        <f>(E162+F162)/2 - $R$14</f>
        <v>95.798000000000002</v>
      </c>
      <c r="E162" s="6">
        <v>91</v>
      </c>
      <c r="F162" s="9">
        <v>96</v>
      </c>
      <c r="G162" s="3">
        <v>110</v>
      </c>
      <c r="H162" s="3">
        <f t="shared" ref="H162:H169" si="27">_xlfn.RANK.AVG(D162,$D$162:$D$209,0)</f>
        <v>3</v>
      </c>
      <c r="I162" s="40">
        <f>(L162+M162+K162)/3</f>
        <v>893</v>
      </c>
      <c r="J162" s="40">
        <f>I162/G162</f>
        <v>8.1181818181818191</v>
      </c>
      <c r="K162" s="23">
        <v>900</v>
      </c>
      <c r="L162" s="3">
        <v>893</v>
      </c>
      <c r="M162" s="3">
        <v>886</v>
      </c>
      <c r="N162" s="23">
        <f>P162*$O$174/O162</f>
        <v>43.621753542865555</v>
      </c>
      <c r="O162" s="3">
        <v>8893</v>
      </c>
      <c r="P162" s="3">
        <f>J162*($Q$174/Q162)</f>
        <v>9.6090821197568399</v>
      </c>
      <c r="Q162" s="4">
        <v>2103.1</v>
      </c>
      <c r="R162" s="3">
        <f>_xlfn.RANK.AVG(Q162,$Q$162:$Q$209,0)</f>
        <v>21</v>
      </c>
    </row>
    <row r="163" spans="1:18" ht="18.5" x14ac:dyDescent="0.35">
      <c r="A163" s="19">
        <v>2</v>
      </c>
      <c r="B163" s="2" t="s">
        <v>2</v>
      </c>
      <c r="C163" s="3">
        <v>21.6</v>
      </c>
      <c r="D163" s="24">
        <f>(E163+F163)/2 - $R$16</f>
        <v>93.367999999999995</v>
      </c>
      <c r="E163" s="6">
        <v>95</v>
      </c>
      <c r="F163" s="9">
        <v>90</v>
      </c>
      <c r="G163" s="3">
        <v>1380</v>
      </c>
      <c r="H163" s="3">
        <f t="shared" si="27"/>
        <v>5</v>
      </c>
      <c r="I163" s="40">
        <f>(L163+M163+K163)/3</f>
        <v>18384.666666666668</v>
      </c>
      <c r="J163" s="40">
        <f t="shared" ref="J163:J209" si="28">I163/G163</f>
        <v>13.322222222222223</v>
      </c>
      <c r="K163" s="23">
        <v>9535</v>
      </c>
      <c r="L163" s="3">
        <v>18525</v>
      </c>
      <c r="M163" s="3">
        <v>27094</v>
      </c>
      <c r="N163" s="23">
        <f>P163*$O$174/O163</f>
        <v>67.636332102791442</v>
      </c>
      <c r="O163" s="3">
        <v>7784</v>
      </c>
      <c r="P163" s="3">
        <f>J163*($Q$174/Q163)</f>
        <v>13.041074263410088</v>
      </c>
      <c r="Q163" s="164">
        <f>($C$226+$C$227+$C$228)/3</f>
        <v>2543</v>
      </c>
      <c r="R163" s="3">
        <f>_xlfn.RANK.AVG(Q163,$Q$162:$Q$209,0)</f>
        <v>12</v>
      </c>
    </row>
    <row r="164" spans="1:18" ht="18.5" x14ac:dyDescent="0.35">
      <c r="A164" s="56">
        <v>3</v>
      </c>
      <c r="B164" s="2" t="s">
        <v>110</v>
      </c>
      <c r="C164" s="23">
        <v>25.6</v>
      </c>
      <c r="D164" s="24">
        <f>(E164+F164)/2 - $R$30</f>
        <v>76.358000000000004</v>
      </c>
      <c r="E164" s="27">
        <v>90</v>
      </c>
      <c r="F164" s="28">
        <v>75</v>
      </c>
      <c r="G164" s="3">
        <v>37.799999999999997</v>
      </c>
      <c r="H164" s="3">
        <f t="shared" si="27"/>
        <v>11</v>
      </c>
      <c r="I164" s="40">
        <f>(L164+M164+K164)/3</f>
        <v>354</v>
      </c>
      <c r="J164" s="40">
        <f t="shared" si="28"/>
        <v>9.3650793650793656</v>
      </c>
      <c r="K164" s="23">
        <v>221</v>
      </c>
      <c r="L164" s="23">
        <v>354</v>
      </c>
      <c r="M164" s="23">
        <v>487</v>
      </c>
      <c r="N164" s="23">
        <f>P164*$O$174/O164</f>
        <v>19.704721102092854</v>
      </c>
      <c r="O164" s="3">
        <v>31647</v>
      </c>
      <c r="P164" s="3">
        <f>J164*($Q$174/Q164)</f>
        <v>15.446615360479864</v>
      </c>
      <c r="Q164" s="164">
        <f>($G$244+$G$245+$G$246+$G$247)/4</f>
        <v>1509.25</v>
      </c>
      <c r="R164" s="3">
        <f>_xlfn.RANK.AVG(Q164,$Q$162:$Q$209,0)</f>
        <v>37</v>
      </c>
    </row>
    <row r="165" spans="1:18" ht="18.5" x14ac:dyDescent="0.35">
      <c r="A165" s="19">
        <v>4</v>
      </c>
      <c r="B165" s="2" t="s">
        <v>4</v>
      </c>
      <c r="C165" s="3">
        <v>11.4</v>
      </c>
      <c r="D165" s="24">
        <f>(E165+F165)/2 -$R$24</f>
        <v>83.64800000000001</v>
      </c>
      <c r="E165" s="15">
        <v>75</v>
      </c>
      <c r="F165" s="9">
        <v>97</v>
      </c>
      <c r="G165" s="3">
        <v>102</v>
      </c>
      <c r="H165" s="3">
        <f t="shared" si="27"/>
        <v>8</v>
      </c>
      <c r="I165" s="40">
        <f>(L165+M165+K165)/3</f>
        <v>342.33333333333331</v>
      </c>
      <c r="J165" s="40">
        <f t="shared" si="28"/>
        <v>3.356209150326797</v>
      </c>
      <c r="K165" s="23">
        <v>68</v>
      </c>
      <c r="L165" s="3">
        <v>189</v>
      </c>
      <c r="M165" s="3">
        <v>770</v>
      </c>
      <c r="N165" s="23">
        <f>P165*$O$174/O165</f>
        <v>6.9013107823061786</v>
      </c>
      <c r="O165" s="3">
        <v>13330</v>
      </c>
      <c r="P165" s="3">
        <f>J165*($Q$174/Q165)</f>
        <v>2.2787266287221364</v>
      </c>
      <c r="Q165" s="164">
        <v>3666.4</v>
      </c>
      <c r="R165" s="3">
        <f>_xlfn.RANK.AVG(Q165,$Q$162:$Q$209,0)</f>
        <v>1</v>
      </c>
    </row>
    <row r="166" spans="1:18" ht="18.5" x14ac:dyDescent="0.35">
      <c r="A166" s="59">
        <v>5</v>
      </c>
      <c r="B166" s="2"/>
      <c r="C166" s="66"/>
      <c r="D166" s="24"/>
      <c r="E166" s="9"/>
      <c r="F166" s="9"/>
      <c r="G166" s="7"/>
      <c r="H166" s="3"/>
      <c r="I166" s="40"/>
      <c r="J166" s="44"/>
      <c r="K166" s="35"/>
      <c r="L166" s="35"/>
      <c r="M166" s="35"/>
      <c r="N166" s="23"/>
      <c r="O166" s="3"/>
      <c r="P166" s="3"/>
      <c r="Q166" s="164"/>
      <c r="R166" s="7"/>
    </row>
    <row r="167" spans="1:18" ht="18.5" x14ac:dyDescent="0.35">
      <c r="A167" s="19">
        <v>6</v>
      </c>
      <c r="B167" s="2" t="s">
        <v>6</v>
      </c>
      <c r="C167" s="3">
        <v>23.4</v>
      </c>
      <c r="D167" s="24">
        <v>100</v>
      </c>
      <c r="E167" s="6">
        <v>98</v>
      </c>
      <c r="F167" s="9">
        <v>97</v>
      </c>
      <c r="G167" s="3">
        <v>69.8</v>
      </c>
      <c r="H167" s="3">
        <f t="shared" si="27"/>
        <v>1.5</v>
      </c>
      <c r="I167" s="40">
        <f>(L167+M167+K167)/3</f>
        <v>2528.3333333333335</v>
      </c>
      <c r="J167" s="40">
        <f t="shared" si="28"/>
        <v>36.222540592168102</v>
      </c>
      <c r="K167" s="23">
        <v>2155</v>
      </c>
      <c r="L167" s="3">
        <v>2705</v>
      </c>
      <c r="M167" s="3">
        <v>2725</v>
      </c>
      <c r="N167" s="23">
        <f>P167*$O$174/O167</f>
        <v>72.539839493688902</v>
      </c>
      <c r="O167" s="3">
        <v>19126</v>
      </c>
      <c r="P167" s="3">
        <f>J167*($Q$174/Q167)</f>
        <v>34.366177953389659</v>
      </c>
      <c r="Q167" s="164">
        <v>2623.8</v>
      </c>
      <c r="R167" s="3">
        <f>_xlfn.RANK.AVG(Q167,$Q$162:$Q$209,0)</f>
        <v>10</v>
      </c>
    </row>
    <row r="168" spans="1:18" ht="18.5" x14ac:dyDescent="0.35">
      <c r="A168" s="56">
        <v>7</v>
      </c>
      <c r="B168" s="2" t="s">
        <v>117</v>
      </c>
      <c r="C168" s="7">
        <v>36.9</v>
      </c>
      <c r="D168" s="24">
        <f>(E168+F168)/2 -$R$41</f>
        <v>62.993000000000009</v>
      </c>
      <c r="E168" s="6">
        <v>62</v>
      </c>
      <c r="F168" s="9">
        <v>72</v>
      </c>
      <c r="G168" s="3">
        <v>10.199999999999999</v>
      </c>
      <c r="H168" s="3">
        <f t="shared" si="27"/>
        <v>19</v>
      </c>
      <c r="I168" s="40">
        <f>(L168+M168+K168)/3</f>
        <v>586.66666666666663</v>
      </c>
      <c r="J168" s="40">
        <f t="shared" si="28"/>
        <v>57.516339869281047</v>
      </c>
      <c r="K168" s="23">
        <v>513</v>
      </c>
      <c r="L168" s="23">
        <v>577</v>
      </c>
      <c r="M168" s="23">
        <v>670</v>
      </c>
      <c r="N168" s="23">
        <f>P168*$O$174/O168</f>
        <v>66.957953862817661</v>
      </c>
      <c r="O168" s="3">
        <v>32023</v>
      </c>
      <c r="P168" s="3">
        <f>J168*($Q$174/Q168)</f>
        <v>53.112247815238909</v>
      </c>
      <c r="Q168" s="164">
        <f>($G$248+$G$249+$G$250+$G$251)/4</f>
        <v>2695.75</v>
      </c>
      <c r="R168" s="3">
        <f>_xlfn.RANK.AVG(Q168,$Q$162:$Q$209,0)</f>
        <v>8</v>
      </c>
    </row>
    <row r="169" spans="1:18" ht="18.5" x14ac:dyDescent="0.35">
      <c r="A169" s="56">
        <v>8</v>
      </c>
      <c r="B169" s="2" t="s">
        <v>122</v>
      </c>
      <c r="C169" s="7">
        <v>24.8</v>
      </c>
      <c r="D169" s="24">
        <f>(E169+F169)/2 -$R$38</f>
        <v>66.638000000000005</v>
      </c>
      <c r="E169" s="6">
        <v>64</v>
      </c>
      <c r="F169" s="9">
        <v>73</v>
      </c>
      <c r="G169" s="3">
        <v>129</v>
      </c>
      <c r="H169" s="3">
        <f t="shared" si="27"/>
        <v>17</v>
      </c>
      <c r="I169" s="40">
        <f>(L169+M169+K169)/3</f>
        <v>1353</v>
      </c>
      <c r="J169" s="40">
        <f t="shared" si="28"/>
        <v>10.488372093023257</v>
      </c>
      <c r="K169" s="23">
        <v>320</v>
      </c>
      <c r="L169" s="23">
        <v>539</v>
      </c>
      <c r="M169" s="23">
        <v>3200</v>
      </c>
      <c r="N169" s="23">
        <f>P169*$O$174/O169</f>
        <v>19.988794790557712</v>
      </c>
      <c r="O169" s="3">
        <v>20645</v>
      </c>
      <c r="P169" s="3">
        <f>J169*($Q$174/Q169)</f>
        <v>10.221908509847761</v>
      </c>
      <c r="Q169" s="164">
        <f>($C$246+$C$247+$C$248+$C$249)/4</f>
        <v>2554.2249999999999</v>
      </c>
      <c r="R169" s="3">
        <f>_xlfn.RANK.AVG(Q169,$Q$162:$Q$209,0)</f>
        <v>11</v>
      </c>
    </row>
    <row r="170" spans="1:18" ht="18.5" x14ac:dyDescent="0.35">
      <c r="A170" s="98">
        <v>9</v>
      </c>
      <c r="B170" s="2" t="s">
        <v>9</v>
      </c>
      <c r="C170" s="3">
        <v>21.6</v>
      </c>
      <c r="D170" s="24">
        <f>(E170+F170)/2 -$R$23</f>
        <v>84.863</v>
      </c>
      <c r="E170" s="8">
        <v>77</v>
      </c>
      <c r="F170" s="9">
        <v>96</v>
      </c>
      <c r="G170" s="7">
        <v>32.4</v>
      </c>
      <c r="H170" s="7">
        <f>_xlfn.RANK.AVG(D170,$D$162:$D$209,0)</f>
        <v>7</v>
      </c>
      <c r="I170" s="40">
        <f>(L170+M170+K170)/3</f>
        <v>370</v>
      </c>
      <c r="J170" s="44">
        <f t="shared" ref="J170" si="29">I170/G170</f>
        <v>11.419753086419753</v>
      </c>
      <c r="K170" s="23">
        <v>286</v>
      </c>
      <c r="L170" s="7">
        <v>386</v>
      </c>
      <c r="M170" s="7">
        <v>438</v>
      </c>
      <c r="N170" s="23">
        <f>P170*$O$174/O170</f>
        <v>16.506868683936879</v>
      </c>
      <c r="O170" s="3">
        <v>30815</v>
      </c>
      <c r="P170" s="3">
        <f>J170*($Q$174/Q170)</f>
        <v>12.599617509982782</v>
      </c>
      <c r="Q170" s="164">
        <f>($G$236+$G$237+$G$238+$G$239)/4</f>
        <v>2256.2250000000004</v>
      </c>
      <c r="R170" s="7">
        <f>_xlfn.RANK.AVG(Q170,$Q$162:$Q$209,0)</f>
        <v>16</v>
      </c>
    </row>
    <row r="171" spans="1:18" ht="18.5" x14ac:dyDescent="0.35">
      <c r="A171" s="19">
        <v>10</v>
      </c>
      <c r="B171" s="2"/>
      <c r="C171" s="3"/>
      <c r="D171" s="24"/>
      <c r="E171" s="6"/>
      <c r="F171" s="9"/>
      <c r="G171" s="3"/>
      <c r="H171" s="3"/>
      <c r="I171" s="40"/>
      <c r="J171" s="40"/>
      <c r="K171" s="35"/>
      <c r="L171" s="35"/>
      <c r="M171" s="35"/>
      <c r="N171" s="23"/>
      <c r="O171" s="3"/>
      <c r="P171" s="3"/>
      <c r="Q171" s="164"/>
      <c r="R171" s="3"/>
    </row>
    <row r="172" spans="1:18" ht="18.5" x14ac:dyDescent="0.35">
      <c r="A172" s="56">
        <v>11</v>
      </c>
      <c r="B172" s="60" t="s">
        <v>127</v>
      </c>
      <c r="C172" s="7">
        <v>46</v>
      </c>
      <c r="D172" s="24">
        <f>(E172+F172)/2 -$R$48</f>
        <v>54.488</v>
      </c>
      <c r="E172" s="6">
        <v>47</v>
      </c>
      <c r="F172" s="9">
        <v>55</v>
      </c>
      <c r="G172" s="3">
        <v>9</v>
      </c>
      <c r="H172" s="7">
        <f>_xlfn.RANK.AVG(D172,$D$162:$D$209,0)</f>
        <v>23</v>
      </c>
      <c r="I172" s="40">
        <f t="shared" ref="I172:I180" si="30">(L172+M172+K172)/3</f>
        <v>1252.6666666666667</v>
      </c>
      <c r="J172" s="44">
        <f t="shared" ref="J172:J173" si="31">I172/G172</f>
        <v>139.18518518518519</v>
      </c>
      <c r="K172" s="23">
        <v>1077</v>
      </c>
      <c r="L172" s="23">
        <v>1250</v>
      </c>
      <c r="M172" s="23">
        <v>1431</v>
      </c>
      <c r="N172" s="23">
        <f t="shared" ref="N172:N180" si="32">P172*$O$174/O172</f>
        <v>153.53396538579179</v>
      </c>
      <c r="O172" s="3">
        <v>52224</v>
      </c>
      <c r="P172" s="3">
        <f t="shared" ref="P172:P180" si="33">J172*($Q$174/Q172)</f>
        <v>198.61182057188554</v>
      </c>
      <c r="Q172" s="164">
        <f>($G$226+$G$227)/2</f>
        <v>1744.5</v>
      </c>
      <c r="R172" s="7">
        <f t="shared" ref="R172:R180" si="34">_xlfn.RANK.AVG(Q172,$Q$162:$Q$209,0)</f>
        <v>31</v>
      </c>
    </row>
    <row r="173" spans="1:18" ht="18.5" x14ac:dyDescent="0.35">
      <c r="A173" s="56">
        <v>12</v>
      </c>
      <c r="B173" s="60" t="s">
        <v>128</v>
      </c>
      <c r="C173" s="3">
        <v>36.5</v>
      </c>
      <c r="D173" s="24">
        <f>(E173+F173)/2 -$R$36</f>
        <v>69.067999999999998</v>
      </c>
      <c r="E173" s="6">
        <v>78</v>
      </c>
      <c r="F173" s="9">
        <v>71</v>
      </c>
      <c r="G173" s="3">
        <v>10.4</v>
      </c>
      <c r="H173" s="3">
        <f t="shared" ref="H173" si="35">_xlfn.RANK.AVG(D173,$D$162:$D$209,0)</f>
        <v>15</v>
      </c>
      <c r="I173" s="40">
        <f t="shared" si="30"/>
        <v>2639</v>
      </c>
      <c r="J173" s="40">
        <f t="shared" si="31"/>
        <v>253.75</v>
      </c>
      <c r="K173" s="23">
        <v>2626</v>
      </c>
      <c r="L173" s="23">
        <v>2639</v>
      </c>
      <c r="M173" s="23">
        <v>2652</v>
      </c>
      <c r="N173" s="23">
        <f t="shared" si="32"/>
        <v>329.26562036256524</v>
      </c>
      <c r="O173" s="3">
        <v>29111</v>
      </c>
      <c r="P173" s="3">
        <f t="shared" si="33"/>
        <v>237.42913166318985</v>
      </c>
      <c r="Q173" s="164">
        <f>($K$220+$K$221+$K$222+$K$223)/4</f>
        <v>2660.45</v>
      </c>
      <c r="R173" s="3">
        <f t="shared" si="34"/>
        <v>9</v>
      </c>
    </row>
    <row r="174" spans="1:18" ht="18.5" x14ac:dyDescent="0.35">
      <c r="A174" s="19">
        <v>13</v>
      </c>
      <c r="B174" s="2" t="s">
        <v>14</v>
      </c>
      <c r="C174" s="3">
        <v>36.6</v>
      </c>
      <c r="D174" s="24">
        <f>(E174+F174)/2 -$R$54</f>
        <v>47.198</v>
      </c>
      <c r="E174" s="6">
        <v>43</v>
      </c>
      <c r="F174" s="9">
        <v>49</v>
      </c>
      <c r="G174" s="3">
        <v>46.8</v>
      </c>
      <c r="H174" s="3">
        <f t="shared" ref="H174:H183" si="36">_xlfn.RANK.AVG(D174,$D$162:$D$209,0)</f>
        <v>26</v>
      </c>
      <c r="I174" s="40">
        <f t="shared" si="30"/>
        <v>7578</v>
      </c>
      <c r="J174" s="40">
        <f t="shared" si="28"/>
        <v>161.92307692307693</v>
      </c>
      <c r="K174" s="3">
        <v>7790</v>
      </c>
      <c r="L174" s="3">
        <v>7900</v>
      </c>
      <c r="M174" s="3">
        <v>7044</v>
      </c>
      <c r="N174" s="23">
        <f t="shared" si="32"/>
        <v>161.92307692307693</v>
      </c>
      <c r="O174" s="3">
        <v>40371</v>
      </c>
      <c r="P174" s="3">
        <f t="shared" si="33"/>
        <v>161.92307692307693</v>
      </c>
      <c r="Q174" s="164">
        <f>($C$237+$C$238+$C$239)/3</f>
        <v>2489.3333333333335</v>
      </c>
      <c r="R174" s="3">
        <f t="shared" si="34"/>
        <v>14</v>
      </c>
    </row>
    <row r="175" spans="1:18" ht="18.5" x14ac:dyDescent="0.35">
      <c r="A175" s="19">
        <v>14</v>
      </c>
      <c r="B175" s="2" t="s">
        <v>15</v>
      </c>
      <c r="C175" s="3">
        <v>42.6</v>
      </c>
      <c r="D175" s="24">
        <f>(E175+F175)/2 - $R$37</f>
        <v>67.853000000000009</v>
      </c>
      <c r="E175" s="6">
        <v>74</v>
      </c>
      <c r="F175" s="9">
        <v>72</v>
      </c>
      <c r="G175" s="3">
        <v>60.5</v>
      </c>
      <c r="H175" s="3">
        <f t="shared" si="36"/>
        <v>16</v>
      </c>
      <c r="I175" s="40">
        <f t="shared" si="30"/>
        <v>19699.666666666668</v>
      </c>
      <c r="J175" s="40">
        <f t="shared" si="28"/>
        <v>325.61432506887053</v>
      </c>
      <c r="K175" s="3">
        <v>19279</v>
      </c>
      <c r="L175" s="3">
        <v>19700</v>
      </c>
      <c r="M175" s="3">
        <v>20120</v>
      </c>
      <c r="N175" s="23">
        <f t="shared" si="32"/>
        <v>386.9241453142223</v>
      </c>
      <c r="O175" s="3">
        <v>39472</v>
      </c>
      <c r="P175" s="3">
        <f t="shared" si="33"/>
        <v>378.30794044841554</v>
      </c>
      <c r="Q175" s="164">
        <f>($C$229+$C$230)/2</f>
        <v>2142.6</v>
      </c>
      <c r="R175" s="3">
        <f t="shared" si="34"/>
        <v>19</v>
      </c>
    </row>
    <row r="176" spans="1:18" ht="18.5" x14ac:dyDescent="0.35">
      <c r="A176" s="19">
        <v>15</v>
      </c>
      <c r="B176" s="2" t="s">
        <v>16</v>
      </c>
      <c r="C176" s="3">
        <v>27.6</v>
      </c>
      <c r="D176" s="24">
        <f>(E176+F176)/2 - $R$63</f>
        <v>36.262999999999998</v>
      </c>
      <c r="E176" s="6">
        <v>37</v>
      </c>
      <c r="F176" s="9">
        <v>32</v>
      </c>
      <c r="G176" s="3">
        <v>25.5</v>
      </c>
      <c r="H176" s="3">
        <f t="shared" si="36"/>
        <v>33</v>
      </c>
      <c r="I176" s="40">
        <f t="shared" si="30"/>
        <v>8145.333333333333</v>
      </c>
      <c r="J176" s="40">
        <f t="shared" si="28"/>
        <v>319.42483660130716</v>
      </c>
      <c r="K176" s="3">
        <v>5912</v>
      </c>
      <c r="L176" s="3">
        <v>7212</v>
      </c>
      <c r="M176" s="3">
        <v>11312</v>
      </c>
      <c r="N176" s="23">
        <f t="shared" si="32"/>
        <v>202.20640982967703</v>
      </c>
      <c r="O176" s="3">
        <v>52362</v>
      </c>
      <c r="P176" s="3">
        <f t="shared" si="33"/>
        <v>262.26578562585888</v>
      </c>
      <c r="Q176" s="164">
        <f>($C$220+$C$221+$C$222)/3</f>
        <v>3031.8666666666668</v>
      </c>
      <c r="R176" s="3">
        <f t="shared" si="34"/>
        <v>5</v>
      </c>
    </row>
    <row r="177" spans="1:53" ht="18.5" x14ac:dyDescent="0.35">
      <c r="A177" s="19">
        <v>16</v>
      </c>
      <c r="B177" s="2" t="s">
        <v>17</v>
      </c>
      <c r="C177" s="3">
        <v>48.6</v>
      </c>
      <c r="D177" s="24">
        <f>(E177+F177)/2 - $R$60</f>
        <v>39.908000000000001</v>
      </c>
      <c r="E177" s="6">
        <v>50</v>
      </c>
      <c r="F177" s="9">
        <v>30</v>
      </c>
      <c r="G177" s="3">
        <v>65.3</v>
      </c>
      <c r="H177" s="3">
        <f t="shared" si="36"/>
        <v>30</v>
      </c>
      <c r="I177" s="40">
        <f t="shared" si="30"/>
        <v>8204.3333333333339</v>
      </c>
      <c r="J177" s="40">
        <f t="shared" si="28"/>
        <v>125.64063297600818</v>
      </c>
      <c r="K177" s="3">
        <v>7130</v>
      </c>
      <c r="L177" s="3">
        <v>8000</v>
      </c>
      <c r="M177" s="3">
        <v>9483</v>
      </c>
      <c r="N177" s="23">
        <f t="shared" si="32"/>
        <v>158.25036449968664</v>
      </c>
      <c r="O177" s="3">
        <v>45601</v>
      </c>
      <c r="P177" s="3">
        <f t="shared" si="33"/>
        <v>178.75145207079862</v>
      </c>
      <c r="Q177" s="164">
        <v>1749.7</v>
      </c>
      <c r="R177" s="3">
        <f t="shared" si="34"/>
        <v>29</v>
      </c>
    </row>
    <row r="178" spans="1:53" ht="18.5" x14ac:dyDescent="0.35">
      <c r="A178" s="19">
        <v>17</v>
      </c>
      <c r="B178" s="2" t="s">
        <v>19</v>
      </c>
      <c r="C178" s="3">
        <v>40.799999999999997</v>
      </c>
      <c r="D178" s="24">
        <f>(E178+F178)/2 - $R$69</f>
        <v>28.972999999999999</v>
      </c>
      <c r="E178" s="6">
        <v>31</v>
      </c>
      <c r="F178" s="9">
        <v>27</v>
      </c>
      <c r="G178" s="3">
        <v>67.900000000000006</v>
      </c>
      <c r="H178" s="3">
        <f t="shared" si="36"/>
        <v>37</v>
      </c>
      <c r="I178" s="40">
        <f t="shared" si="30"/>
        <v>12479.333333333334</v>
      </c>
      <c r="J178" s="40">
        <f t="shared" si="28"/>
        <v>183.78988708885615</v>
      </c>
      <c r="K178" s="3">
        <v>11630</v>
      </c>
      <c r="L178" s="3">
        <v>12700</v>
      </c>
      <c r="M178" s="3">
        <v>13108</v>
      </c>
      <c r="N178" s="23">
        <f t="shared" si="32"/>
        <v>279.15881058101922</v>
      </c>
      <c r="O178" s="3">
        <v>45642</v>
      </c>
      <c r="P178" s="3">
        <f t="shared" si="33"/>
        <v>315.60690675333484</v>
      </c>
      <c r="Q178" s="164">
        <f>($G$233+$G$234+$G$235)/3</f>
        <v>1449.6333333333332</v>
      </c>
      <c r="R178" s="3">
        <f t="shared" si="34"/>
        <v>40</v>
      </c>
    </row>
    <row r="179" spans="1:53" ht="18.5" x14ac:dyDescent="0.35">
      <c r="A179" s="19">
        <v>18</v>
      </c>
      <c r="B179" s="2" t="s">
        <v>24</v>
      </c>
      <c r="C179" s="3">
        <v>49.2</v>
      </c>
      <c r="D179" s="24">
        <f>(E179+F179)/2 - $R$61</f>
        <v>38.692999999999998</v>
      </c>
      <c r="E179" s="6">
        <v>40</v>
      </c>
      <c r="F179" s="9">
        <v>40</v>
      </c>
      <c r="G179" s="3">
        <v>83.8</v>
      </c>
      <c r="H179" s="3">
        <f t="shared" si="36"/>
        <v>31</v>
      </c>
      <c r="I179" s="40">
        <f t="shared" si="30"/>
        <v>43050</v>
      </c>
      <c r="J179" s="40">
        <f t="shared" si="28"/>
        <v>513.72315035799522</v>
      </c>
      <c r="K179" s="3">
        <v>41220</v>
      </c>
      <c r="L179" s="3">
        <v>42000</v>
      </c>
      <c r="M179" s="3">
        <v>45930</v>
      </c>
      <c r="N179" s="23">
        <f t="shared" si="32"/>
        <v>614.8159602423749</v>
      </c>
      <c r="O179" s="3">
        <v>52896</v>
      </c>
      <c r="P179" s="3">
        <f t="shared" si="33"/>
        <v>805.56104711254773</v>
      </c>
      <c r="Q179" s="164">
        <v>1587.5</v>
      </c>
      <c r="R179" s="3">
        <f t="shared" si="34"/>
        <v>36</v>
      </c>
    </row>
    <row r="180" spans="1:53" ht="18.5" x14ac:dyDescent="0.35">
      <c r="A180" s="19">
        <v>19</v>
      </c>
      <c r="B180" s="2" t="s">
        <v>20</v>
      </c>
      <c r="C180" s="3">
        <v>41.4</v>
      </c>
      <c r="D180" s="24">
        <f>(E180+F180)/2 - $R$62</f>
        <v>37.478000000000002</v>
      </c>
      <c r="E180" s="6">
        <v>45</v>
      </c>
      <c r="F180" s="9">
        <v>28</v>
      </c>
      <c r="G180" s="3">
        <v>5.5</v>
      </c>
      <c r="H180" s="3">
        <f t="shared" si="36"/>
        <v>32</v>
      </c>
      <c r="I180" s="40">
        <f t="shared" si="30"/>
        <v>83.766666666666666</v>
      </c>
      <c r="J180" s="40">
        <f t="shared" si="28"/>
        <v>15.23030303030303</v>
      </c>
      <c r="K180" s="3">
        <v>37.4</v>
      </c>
      <c r="L180" s="3">
        <v>80.400000000000006</v>
      </c>
      <c r="M180" s="3">
        <v>133.5</v>
      </c>
      <c r="N180" s="23">
        <f t="shared" si="32"/>
        <v>18.442845310827327</v>
      </c>
      <c r="O180" s="3">
        <v>46559</v>
      </c>
      <c r="P180" s="3">
        <f t="shared" si="33"/>
        <v>21.269734087013191</v>
      </c>
      <c r="Q180" s="164">
        <v>1782.5</v>
      </c>
      <c r="R180" s="3">
        <f t="shared" si="34"/>
        <v>28</v>
      </c>
    </row>
    <row r="181" spans="1:53" ht="18.5" x14ac:dyDescent="0.35">
      <c r="A181" s="19">
        <v>20</v>
      </c>
      <c r="B181" s="2"/>
      <c r="C181" s="3"/>
      <c r="D181" s="24"/>
      <c r="E181" s="6"/>
      <c r="F181" s="9"/>
      <c r="G181" s="23"/>
      <c r="H181" s="3"/>
      <c r="I181" s="40"/>
      <c r="J181" s="40"/>
      <c r="K181" s="250" t="s">
        <v>326</v>
      </c>
      <c r="L181" s="253"/>
      <c r="M181" s="253"/>
      <c r="N181" s="23"/>
      <c r="O181" s="3"/>
      <c r="P181" s="3"/>
      <c r="Q181" s="164"/>
      <c r="R181" s="3"/>
    </row>
    <row r="182" spans="1:53" ht="18.5" x14ac:dyDescent="0.35">
      <c r="A182" s="19">
        <v>21</v>
      </c>
      <c r="B182" s="2" t="s">
        <v>22</v>
      </c>
      <c r="C182" s="3">
        <v>57</v>
      </c>
      <c r="D182" s="24">
        <f>(E182+F182)/2 - $R$73</f>
        <v>24.113</v>
      </c>
      <c r="E182" s="6">
        <v>27</v>
      </c>
      <c r="F182" s="9">
        <v>17</v>
      </c>
      <c r="G182" s="3">
        <v>10.1</v>
      </c>
      <c r="H182" s="3">
        <f t="shared" si="36"/>
        <v>40</v>
      </c>
      <c r="I182" s="40">
        <f>(L182+M182+K182)/3</f>
        <v>299.66666666666669</v>
      </c>
      <c r="J182" s="40">
        <f t="shared" si="28"/>
        <v>29.669966996699674</v>
      </c>
      <c r="K182" s="3">
        <v>175</v>
      </c>
      <c r="L182" s="3">
        <v>303</v>
      </c>
      <c r="M182" s="3">
        <v>421</v>
      </c>
      <c r="N182" s="23">
        <f>P182*$O$174/O182</f>
        <v>35.328025666450927</v>
      </c>
      <c r="O182" s="3">
        <v>52718</v>
      </c>
      <c r="P182" s="3">
        <f>J182*($Q$174/Q182)</f>
        <v>46.132690720664833</v>
      </c>
      <c r="Q182" s="164">
        <f>($C$240+$C$241+$C$242)/3</f>
        <v>1601</v>
      </c>
      <c r="R182" s="3">
        <f>_xlfn.RANK.AVG(Q182,$Q$162:$Q$209,0)</f>
        <v>35</v>
      </c>
    </row>
    <row r="183" spans="1:53" ht="18.5" x14ac:dyDescent="0.35">
      <c r="A183" s="19">
        <v>22</v>
      </c>
      <c r="B183" s="2" t="s">
        <v>23</v>
      </c>
      <c r="C183" s="3">
        <v>54.6</v>
      </c>
      <c r="D183" s="24">
        <f>(E183+F183)/2 - $R$70</f>
        <v>27.757999999999999</v>
      </c>
      <c r="E183" s="6">
        <v>39</v>
      </c>
      <c r="F183" s="9">
        <v>19</v>
      </c>
      <c r="G183" s="3">
        <v>5.8</v>
      </c>
      <c r="H183" s="3">
        <f t="shared" si="36"/>
        <v>38</v>
      </c>
      <c r="I183" s="40">
        <f>(L183+M183+K183)/3</f>
        <v>936</v>
      </c>
      <c r="J183" s="40">
        <f t="shared" si="28"/>
        <v>161.37931034482759</v>
      </c>
      <c r="K183" s="3">
        <v>900</v>
      </c>
      <c r="L183" s="3">
        <v>910</v>
      </c>
      <c r="M183" s="3">
        <v>998</v>
      </c>
      <c r="N183" s="23">
        <f>P183*$O$174/O183</f>
        <v>192.40434828198858</v>
      </c>
      <c r="O183" s="3">
        <v>51840</v>
      </c>
      <c r="P183" s="3">
        <f>J183*($Q$174/Q183)</f>
        <v>247.0645120244306</v>
      </c>
      <c r="Q183" s="164">
        <v>1626</v>
      </c>
      <c r="R183" s="3">
        <f>_xlfn.RANK.AVG(Q183,$Q$162:$Q$209,0)</f>
        <v>34</v>
      </c>
    </row>
    <row r="184" spans="1:53" ht="18.5" x14ac:dyDescent="0.35">
      <c r="A184" s="19">
        <v>23</v>
      </c>
      <c r="B184" s="2"/>
      <c r="C184" s="3"/>
      <c r="D184" s="24"/>
      <c r="E184" s="6"/>
      <c r="F184" s="9"/>
      <c r="G184" s="3"/>
      <c r="H184" s="3"/>
      <c r="I184" s="40"/>
      <c r="J184" s="40"/>
      <c r="K184" s="35"/>
      <c r="L184" s="35"/>
      <c r="M184" s="35"/>
      <c r="N184" s="23"/>
      <c r="O184" s="3"/>
      <c r="P184" s="3"/>
      <c r="Q184" s="3"/>
      <c r="R184" s="3"/>
    </row>
    <row r="185" spans="1:53" ht="18.5" x14ac:dyDescent="0.35">
      <c r="A185" s="19">
        <v>24</v>
      </c>
      <c r="B185" s="2"/>
      <c r="C185" s="3"/>
      <c r="D185" s="24"/>
      <c r="E185" s="6"/>
      <c r="F185" s="9"/>
      <c r="G185" s="3"/>
      <c r="H185" s="3"/>
      <c r="I185" s="40"/>
      <c r="J185" s="40"/>
      <c r="K185" s="35"/>
      <c r="L185" s="35"/>
      <c r="M185" s="35"/>
      <c r="N185" s="23"/>
      <c r="O185" s="3"/>
      <c r="P185" s="3"/>
      <c r="Q185" s="3"/>
      <c r="R185" s="3"/>
    </row>
    <row r="186" spans="1:53" ht="18.5" x14ac:dyDescent="0.35">
      <c r="A186" s="19">
        <v>25</v>
      </c>
      <c r="B186" s="2"/>
      <c r="C186" s="3"/>
      <c r="D186" s="24"/>
      <c r="E186" s="6"/>
      <c r="F186" s="9"/>
      <c r="G186" s="3"/>
      <c r="H186" s="3"/>
      <c r="I186" s="40"/>
      <c r="J186" s="40"/>
      <c r="K186" s="35"/>
      <c r="L186" s="35"/>
      <c r="M186" s="35"/>
      <c r="N186" s="23"/>
      <c r="O186" s="3"/>
      <c r="P186" s="3"/>
      <c r="Q186" s="3"/>
      <c r="R186" s="3"/>
    </row>
    <row r="187" spans="1:53" ht="18.5" x14ac:dyDescent="0.35">
      <c r="A187" s="19">
        <v>26</v>
      </c>
      <c r="B187" s="2" t="s">
        <v>28</v>
      </c>
      <c r="C187" s="3">
        <v>0.96</v>
      </c>
      <c r="D187" s="24">
        <f>(E187+F187)/2 - $R$15</f>
        <v>94.582999999999998</v>
      </c>
      <c r="E187" s="6">
        <v>94</v>
      </c>
      <c r="F187" s="9">
        <v>92</v>
      </c>
      <c r="G187" s="3">
        <v>221</v>
      </c>
      <c r="H187" s="3">
        <f t="shared" ref="H187:H198" si="37">_xlfn.RANK.AVG(D187,$D$162:$D$209,0)</f>
        <v>4</v>
      </c>
      <c r="I187" s="40">
        <f t="shared" ref="I187:I198" si="38">(L187+M187+K187)/3</f>
        <v>1379</v>
      </c>
      <c r="J187" s="40">
        <f t="shared" si="28"/>
        <v>6.2398190045248869</v>
      </c>
      <c r="K187" s="3">
        <v>1190</v>
      </c>
      <c r="L187" s="3">
        <v>1379</v>
      </c>
      <c r="M187" s="3">
        <v>1568</v>
      </c>
      <c r="N187" s="23">
        <f t="shared" ref="N187:N198" si="39">P187*$O$174/O187</f>
        <v>37.497507625685763</v>
      </c>
      <c r="O187" s="3">
        <v>5677</v>
      </c>
      <c r="P187" s="3">
        <f t="shared" ref="P187:P198" si="40">J187*($Q$174/Q187)</f>
        <v>5.2729273684332334</v>
      </c>
      <c r="Q187" s="164">
        <v>2945.8</v>
      </c>
      <c r="R187" s="3">
        <f t="shared" ref="R187:R198" si="41">_xlfn.RANK.AVG(Q187,$Q$162:$Q$209,0)</f>
        <v>6</v>
      </c>
    </row>
    <row r="188" spans="1:53" ht="18.5" x14ac:dyDescent="0.35">
      <c r="A188" s="56">
        <v>27</v>
      </c>
      <c r="B188" s="60" t="s">
        <v>137</v>
      </c>
      <c r="C188" s="3">
        <v>32</v>
      </c>
      <c r="D188" s="24">
        <f>(E188+F188)/2 - $R$47</f>
        <v>55.703000000000003</v>
      </c>
      <c r="E188" s="6">
        <v>60</v>
      </c>
      <c r="F188" s="9">
        <v>43</v>
      </c>
      <c r="G188" s="3">
        <v>2.72</v>
      </c>
      <c r="H188" s="3">
        <f t="shared" si="37"/>
        <v>22</v>
      </c>
      <c r="I188" s="40">
        <f t="shared" si="38"/>
        <v>76</v>
      </c>
      <c r="J188" s="40">
        <f t="shared" ref="J188:J189" si="42">I188/G188</f>
        <v>27.941176470588232</v>
      </c>
      <c r="K188" s="3">
        <v>70</v>
      </c>
      <c r="L188" s="23">
        <v>74</v>
      </c>
      <c r="M188" s="23">
        <v>84</v>
      </c>
      <c r="N188" s="23">
        <f t="shared" si="39"/>
        <v>47.452911696647412</v>
      </c>
      <c r="O188" s="3">
        <v>34829</v>
      </c>
      <c r="P188" s="3">
        <f t="shared" si="40"/>
        <v>40.938729818001356</v>
      </c>
      <c r="Q188" s="164">
        <f>($G$220+$G$221)/2</f>
        <v>1699</v>
      </c>
      <c r="R188" s="3">
        <f t="shared" si="41"/>
        <v>32</v>
      </c>
    </row>
    <row r="189" spans="1:53" ht="18.5" x14ac:dyDescent="0.35">
      <c r="A189" s="80">
        <v>28</v>
      </c>
      <c r="B189" s="60" t="s">
        <v>147</v>
      </c>
      <c r="C189" s="7">
        <v>47.5</v>
      </c>
      <c r="D189" s="24">
        <f>(E189+F189)/2 -$R$57</f>
        <v>42.552999999999997</v>
      </c>
      <c r="E189" s="8">
        <v>42</v>
      </c>
      <c r="F189" s="9">
        <v>41</v>
      </c>
      <c r="G189" s="7">
        <v>8.6999999999999993</v>
      </c>
      <c r="H189" s="7">
        <f t="shared" si="37"/>
        <v>28</v>
      </c>
      <c r="I189" s="40">
        <f t="shared" si="38"/>
        <v>1928.6666666666667</v>
      </c>
      <c r="J189" s="44">
        <f t="shared" si="42"/>
        <v>221.68582375478931</v>
      </c>
      <c r="K189" s="3">
        <v>1640</v>
      </c>
      <c r="L189" s="7">
        <v>1900</v>
      </c>
      <c r="M189" s="7">
        <v>2246</v>
      </c>
      <c r="N189" s="23">
        <f t="shared" si="39"/>
        <v>196.01658054755535</v>
      </c>
      <c r="O189" s="3">
        <v>64987</v>
      </c>
      <c r="P189" s="3">
        <f t="shared" si="40"/>
        <v>315.5366357049362</v>
      </c>
      <c r="Q189" s="164">
        <f>($K$224+$K$225+$K$226+$K$227)/4</f>
        <v>1748.9250000000002</v>
      </c>
      <c r="R189" s="7">
        <f t="shared" si="41"/>
        <v>30</v>
      </c>
    </row>
    <row r="190" spans="1:53" ht="18.5" x14ac:dyDescent="0.35">
      <c r="A190" s="19">
        <v>29</v>
      </c>
      <c r="B190" s="2" t="s">
        <v>31</v>
      </c>
      <c r="C190" s="3">
        <v>29.4</v>
      </c>
      <c r="D190" s="24">
        <f>(E190+F190)/2 - $R$22</f>
        <v>86.078000000000003</v>
      </c>
      <c r="E190" s="6">
        <v>91</v>
      </c>
      <c r="F190" s="9">
        <v>84</v>
      </c>
      <c r="G190" s="3">
        <v>19.2</v>
      </c>
      <c r="H190" s="3">
        <f t="shared" si="37"/>
        <v>6</v>
      </c>
      <c r="I190" s="40">
        <f t="shared" si="38"/>
        <v>1374.3333333333333</v>
      </c>
      <c r="J190" s="40">
        <f t="shared" si="28"/>
        <v>71.579861111111114</v>
      </c>
      <c r="K190" s="3">
        <v>1372</v>
      </c>
      <c r="L190" s="3">
        <v>1374</v>
      </c>
      <c r="M190" s="3">
        <v>1377</v>
      </c>
      <c r="N190" s="23">
        <f t="shared" si="39"/>
        <v>130.09600854828005</v>
      </c>
      <c r="O190" s="3">
        <v>26176</v>
      </c>
      <c r="P190" s="3">
        <f t="shared" si="40"/>
        <v>84.352458937350534</v>
      </c>
      <c r="Q190" s="164">
        <v>2112.4</v>
      </c>
      <c r="R190" s="3">
        <f t="shared" si="41"/>
        <v>20</v>
      </c>
    </row>
    <row r="191" spans="1:53" ht="18.5" x14ac:dyDescent="0.35">
      <c r="A191" s="19">
        <v>30</v>
      </c>
      <c r="B191" s="2" t="s">
        <v>58</v>
      </c>
      <c r="C191" s="3">
        <v>18</v>
      </c>
      <c r="D191" s="24">
        <f>(E191+F191)/2 - $R$25</f>
        <v>82.433000000000007</v>
      </c>
      <c r="E191" s="6">
        <v>83</v>
      </c>
      <c r="F191" s="9">
        <v>87</v>
      </c>
      <c r="G191" s="3">
        <v>213</v>
      </c>
      <c r="H191" s="3">
        <f t="shared" si="37"/>
        <v>9</v>
      </c>
      <c r="I191" s="40">
        <f t="shared" si="38"/>
        <v>1332</v>
      </c>
      <c r="J191" s="40">
        <f t="shared" si="28"/>
        <v>6.253521126760563</v>
      </c>
      <c r="K191" s="3">
        <v>600</v>
      </c>
      <c r="L191" s="3">
        <v>1100</v>
      </c>
      <c r="M191" s="3">
        <v>2296</v>
      </c>
      <c r="N191" s="23">
        <f t="shared" si="39"/>
        <v>15.816227849741718</v>
      </c>
      <c r="O191" s="3">
        <v>16111</v>
      </c>
      <c r="P191" s="3">
        <f t="shared" si="40"/>
        <v>6.3118388666911596</v>
      </c>
      <c r="Q191" s="164">
        <f>($C$223+$C$224+$C$225)/3</f>
        <v>2466.3333333333335</v>
      </c>
      <c r="R191" s="3">
        <f t="shared" si="41"/>
        <v>15</v>
      </c>
    </row>
    <row r="192" spans="1:53" ht="18.5" x14ac:dyDescent="0.35">
      <c r="A192" s="19">
        <v>31</v>
      </c>
      <c r="B192" s="2" t="s">
        <v>32</v>
      </c>
      <c r="C192" s="23">
        <v>31.2</v>
      </c>
      <c r="D192" s="24">
        <f>(E192+F192)/2 - $R$28</f>
        <v>78.787999999999997</v>
      </c>
      <c r="E192" s="8">
        <v>85</v>
      </c>
      <c r="F192" s="9">
        <v>82</v>
      </c>
      <c r="G192" s="3">
        <v>84.3</v>
      </c>
      <c r="H192" s="3">
        <f t="shared" si="37"/>
        <v>10</v>
      </c>
      <c r="I192" s="40">
        <f t="shared" si="38"/>
        <v>3098.3333333333335</v>
      </c>
      <c r="J192" s="40">
        <f t="shared" si="28"/>
        <v>36.753657572162915</v>
      </c>
      <c r="K192" s="3">
        <v>832</v>
      </c>
      <c r="L192" s="3">
        <v>3400</v>
      </c>
      <c r="M192" s="3">
        <v>5063</v>
      </c>
      <c r="N192" s="23">
        <f t="shared" si="39"/>
        <v>58.906846794167251</v>
      </c>
      <c r="O192" s="3">
        <v>28270</v>
      </c>
      <c r="P192" s="3">
        <f t="shared" si="40"/>
        <v>41.249821873897304</v>
      </c>
      <c r="Q192" s="4">
        <v>2218</v>
      </c>
      <c r="R192" s="3">
        <f t="shared" si="41"/>
        <v>18</v>
      </c>
      <c r="AU192" s="227" t="s">
        <v>303</v>
      </c>
      <c r="AV192" s="227"/>
      <c r="AW192" s="227" t="s">
        <v>304</v>
      </c>
      <c r="AX192" s="227"/>
      <c r="AY192" s="227" t="s">
        <v>305</v>
      </c>
      <c r="AZ192" s="227"/>
      <c r="BA192" s="227" t="s">
        <v>306</v>
      </c>
    </row>
    <row r="193" spans="1:53" ht="18.5" x14ac:dyDescent="0.35">
      <c r="A193" s="19">
        <v>32</v>
      </c>
      <c r="B193" s="22" t="s">
        <v>54</v>
      </c>
      <c r="C193" s="23">
        <v>35.4</v>
      </c>
      <c r="D193" s="24">
        <f>(E193+F193)/2 - $R$51</f>
        <v>50.843000000000004</v>
      </c>
      <c r="E193" s="6">
        <v>61</v>
      </c>
      <c r="F193" s="9">
        <v>34</v>
      </c>
      <c r="G193" s="3">
        <v>6.95</v>
      </c>
      <c r="H193" s="3">
        <f t="shared" si="37"/>
        <v>24</v>
      </c>
      <c r="I193" s="40">
        <f t="shared" si="38"/>
        <v>1033.3333333333333</v>
      </c>
      <c r="J193" s="40">
        <f t="shared" si="28"/>
        <v>148.6810551558753</v>
      </c>
      <c r="K193" s="3">
        <v>1028</v>
      </c>
      <c r="L193" s="3">
        <v>1036</v>
      </c>
      <c r="M193" s="3">
        <v>1036</v>
      </c>
      <c r="N193" s="23">
        <f t="shared" si="39"/>
        <v>315.15255132986886</v>
      </c>
      <c r="O193" s="3">
        <v>23207</v>
      </c>
      <c r="P193" s="3">
        <f t="shared" si="40"/>
        <v>181.16334147562029</v>
      </c>
      <c r="Q193" s="164">
        <v>2043</v>
      </c>
      <c r="R193" s="3">
        <f t="shared" si="41"/>
        <v>22</v>
      </c>
      <c r="AO193" s="234" t="s">
        <v>302</v>
      </c>
      <c r="AP193" s="229">
        <f>CORREL(D162:D209,O162:O209)</f>
        <v>-0.64495209016238364</v>
      </c>
      <c r="AQ193" s="230"/>
      <c r="AR193" s="230"/>
      <c r="AS193" s="230"/>
      <c r="AT193" s="230"/>
      <c r="AU193" s="231">
        <f>AP193/SQRT((1-AP193^2)/(BA193-2))</f>
        <v>-5.2023449565740494</v>
      </c>
      <c r="AV193" s="231"/>
      <c r="AW193" s="232">
        <f>TDIST(ABS(AU193), (BA193-2), 2)</f>
        <v>7.0450196868346035E-6</v>
      </c>
      <c r="AX193" s="231"/>
      <c r="AY193" s="231">
        <f>_xlfn.T.INV.2T(0.05, (BA193-2))</f>
        <v>2.0243941639119702</v>
      </c>
      <c r="AZ193" s="231"/>
      <c r="BA193" s="233">
        <f>ROWS(D162:D209) - 8</f>
        <v>40</v>
      </c>
    </row>
    <row r="194" spans="1:53" ht="18.5" x14ac:dyDescent="0.35">
      <c r="A194" s="59">
        <v>33</v>
      </c>
      <c r="B194" s="60" t="s">
        <v>34</v>
      </c>
      <c r="C194" s="3">
        <v>26.6</v>
      </c>
      <c r="D194" s="24">
        <f>(E194+F194)/2 - $R$32</f>
        <v>73.927999999999997</v>
      </c>
      <c r="E194" s="6">
        <v>80</v>
      </c>
      <c r="F194" s="9">
        <v>73</v>
      </c>
      <c r="G194" s="3">
        <v>84</v>
      </c>
      <c r="H194" s="3">
        <f t="shared" si="37"/>
        <v>12</v>
      </c>
      <c r="I194" s="40">
        <f t="shared" si="38"/>
        <v>289.33333333333331</v>
      </c>
      <c r="J194" s="40">
        <f t="shared" si="28"/>
        <v>3.4444444444444442</v>
      </c>
      <c r="K194" s="23">
        <v>175</v>
      </c>
      <c r="L194" s="3">
        <v>303</v>
      </c>
      <c r="M194" s="3">
        <v>390</v>
      </c>
      <c r="N194" s="23">
        <f t="shared" si="39"/>
        <v>6.2120737653563145</v>
      </c>
      <c r="O194" s="3">
        <v>20069</v>
      </c>
      <c r="P194" s="3">
        <f t="shared" si="40"/>
        <v>3.0881104851734134</v>
      </c>
      <c r="Q194" s="164">
        <f>($G$222+$G$223+$G$224+$G$225)/4</f>
        <v>2776.5749999999998</v>
      </c>
      <c r="R194" s="3">
        <f t="shared" si="41"/>
        <v>7</v>
      </c>
    </row>
    <row r="195" spans="1:53" ht="18.5" x14ac:dyDescent="0.35">
      <c r="A195" s="56">
        <v>34</v>
      </c>
      <c r="B195" s="60" t="s">
        <v>46</v>
      </c>
      <c r="C195" s="3">
        <v>16.3</v>
      </c>
      <c r="D195" s="24">
        <f>(E195+F195)/2 - $R$59</f>
        <v>41.123000000000005</v>
      </c>
      <c r="E195" s="27">
        <v>40</v>
      </c>
      <c r="F195" s="28">
        <v>43</v>
      </c>
      <c r="G195" s="3">
        <v>51.3</v>
      </c>
      <c r="H195" s="23">
        <f t="shared" si="37"/>
        <v>29</v>
      </c>
      <c r="I195" s="40">
        <f t="shared" si="38"/>
        <v>5937.333333333333</v>
      </c>
      <c r="J195" s="40">
        <f t="shared" si="28"/>
        <v>115.73749187784276</v>
      </c>
      <c r="K195" s="3">
        <v>4350</v>
      </c>
      <c r="L195" s="23">
        <v>5600</v>
      </c>
      <c r="M195" s="23">
        <v>7862</v>
      </c>
      <c r="N195" s="23">
        <f t="shared" si="39"/>
        <v>125.09307626695848</v>
      </c>
      <c r="O195" s="3">
        <v>41415</v>
      </c>
      <c r="P195" s="3">
        <f t="shared" si="40"/>
        <v>128.32800162483181</v>
      </c>
      <c r="Q195" s="164">
        <f>($C$234+$C$235+$C$236)/3</f>
        <v>2245.1</v>
      </c>
      <c r="R195" s="3">
        <f t="shared" si="41"/>
        <v>17</v>
      </c>
      <c r="AJ195" s="20"/>
      <c r="AK195" s="20"/>
      <c r="AL195" s="20"/>
    </row>
    <row r="196" spans="1:53" ht="18.5" x14ac:dyDescent="0.35">
      <c r="A196" s="98">
        <v>35</v>
      </c>
      <c r="B196" s="60" t="s">
        <v>11</v>
      </c>
      <c r="C196" s="3">
        <v>40.799999999999997</v>
      </c>
      <c r="D196" s="24">
        <f>(E196+F196)/2 - $R$34</f>
        <v>71.498000000000005</v>
      </c>
      <c r="E196" s="14">
        <v>81</v>
      </c>
      <c r="F196" s="9">
        <v>70</v>
      </c>
      <c r="G196" s="3">
        <v>5.85</v>
      </c>
      <c r="H196" s="23">
        <f t="shared" si="37"/>
        <v>14</v>
      </c>
      <c r="I196" s="40">
        <f t="shared" si="38"/>
        <v>193</v>
      </c>
      <c r="J196" s="40">
        <f t="shared" si="28"/>
        <v>32.991452991452995</v>
      </c>
      <c r="K196" s="3">
        <v>129</v>
      </c>
      <c r="L196" s="23">
        <v>193</v>
      </c>
      <c r="M196" s="23">
        <v>257</v>
      </c>
      <c r="N196" s="23">
        <f t="shared" si="39"/>
        <v>16.690329497421605</v>
      </c>
      <c r="O196" s="3">
        <v>98225</v>
      </c>
      <c r="P196" s="3">
        <f t="shared" si="40"/>
        <v>40.608546106963836</v>
      </c>
      <c r="Q196" s="165">
        <v>2022.4</v>
      </c>
      <c r="R196" s="3">
        <f t="shared" si="41"/>
        <v>24</v>
      </c>
    </row>
    <row r="197" spans="1:53" ht="18.5" x14ac:dyDescent="0.35">
      <c r="A197" s="19">
        <v>36</v>
      </c>
      <c r="B197" s="2" t="s">
        <v>37</v>
      </c>
      <c r="C197" s="3">
        <v>15.6</v>
      </c>
      <c r="D197" s="24">
        <f>(E197+F197)/2 - $R$45</f>
        <v>58.132999999999996</v>
      </c>
      <c r="E197" s="6">
        <v>58</v>
      </c>
      <c r="F197" s="9">
        <v>46</v>
      </c>
      <c r="G197" s="3">
        <v>43.7</v>
      </c>
      <c r="H197" s="3">
        <f t="shared" si="37"/>
        <v>20</v>
      </c>
      <c r="I197" s="40">
        <f t="shared" si="38"/>
        <v>1092</v>
      </c>
      <c r="J197" s="40">
        <f t="shared" si="28"/>
        <v>24.988558352402745</v>
      </c>
      <c r="K197" s="3">
        <v>531</v>
      </c>
      <c r="L197" s="3">
        <v>742</v>
      </c>
      <c r="M197" s="3">
        <v>2003</v>
      </c>
      <c r="N197" s="23">
        <f t="shared" si="39"/>
        <v>136.44417248783603</v>
      </c>
      <c r="O197" s="3">
        <v>9125</v>
      </c>
      <c r="P197" s="3">
        <f t="shared" si="40"/>
        <v>30.840283221904429</v>
      </c>
      <c r="Q197" s="164">
        <f>($C$243+$C$244+$C$245)/3</f>
        <v>2017</v>
      </c>
      <c r="R197" s="3">
        <f t="shared" si="41"/>
        <v>25</v>
      </c>
    </row>
    <row r="198" spans="1:53" ht="18.5" x14ac:dyDescent="0.35">
      <c r="A198" s="80">
        <v>37</v>
      </c>
      <c r="B198" s="60" t="s">
        <v>177</v>
      </c>
      <c r="C198" s="3">
        <v>28</v>
      </c>
      <c r="D198" s="24">
        <f>(E198+F198)/2 -$R$53</f>
        <v>48.412999999999997</v>
      </c>
      <c r="E198" s="6">
        <v>42</v>
      </c>
      <c r="F198" s="9">
        <v>51</v>
      </c>
      <c r="G198" s="3">
        <v>8.6999999999999993</v>
      </c>
      <c r="H198" s="3">
        <f t="shared" si="37"/>
        <v>25</v>
      </c>
      <c r="I198" s="40">
        <f t="shared" si="38"/>
        <v>1026.6666666666667</v>
      </c>
      <c r="J198" s="40">
        <f t="shared" si="28"/>
        <v>118.00766283524906</v>
      </c>
      <c r="K198" s="3">
        <v>910</v>
      </c>
      <c r="L198" s="23">
        <v>1100</v>
      </c>
      <c r="M198" s="23">
        <v>1070</v>
      </c>
      <c r="N198" s="23">
        <f t="shared" si="39"/>
        <v>93.418896829013633</v>
      </c>
      <c r="O198" s="3">
        <v>37855</v>
      </c>
      <c r="P198" s="3">
        <f t="shared" si="40"/>
        <v>87.59684772391843</v>
      </c>
      <c r="Q198" s="164">
        <f>($C$250+$C$251)/2</f>
        <v>3353.55</v>
      </c>
      <c r="R198" s="3">
        <f t="shared" si="41"/>
        <v>2</v>
      </c>
    </row>
    <row r="199" spans="1:53" ht="18.5" x14ac:dyDescent="0.35">
      <c r="A199" s="67">
        <v>38</v>
      </c>
      <c r="B199" s="2"/>
      <c r="C199" s="3"/>
      <c r="D199" s="24"/>
      <c r="E199" s="6"/>
      <c r="F199" s="9"/>
      <c r="G199" s="3"/>
      <c r="H199" s="3"/>
      <c r="I199" s="40"/>
      <c r="J199" s="40"/>
      <c r="K199" s="35"/>
      <c r="L199" s="35"/>
      <c r="M199" s="35"/>
      <c r="N199" s="23"/>
      <c r="O199" s="3"/>
      <c r="P199" s="3"/>
      <c r="Q199" s="3"/>
      <c r="R199" s="3"/>
    </row>
    <row r="200" spans="1:53" ht="18.5" x14ac:dyDescent="0.35">
      <c r="A200" s="67">
        <v>39</v>
      </c>
      <c r="B200" s="65"/>
      <c r="C200" s="3"/>
      <c r="D200" s="24"/>
      <c r="E200" s="4"/>
      <c r="F200" s="9"/>
      <c r="G200" s="3"/>
      <c r="H200" s="3"/>
      <c r="I200" s="40"/>
      <c r="J200" s="40"/>
      <c r="K200" s="35"/>
      <c r="L200" s="35"/>
      <c r="M200" s="35"/>
      <c r="N200" s="23"/>
      <c r="O200" s="3"/>
      <c r="P200" s="3"/>
      <c r="Q200" s="3"/>
      <c r="R200" s="3"/>
    </row>
    <row r="201" spans="1:53" ht="18.5" x14ac:dyDescent="0.35">
      <c r="A201" s="19">
        <v>40</v>
      </c>
      <c r="B201" s="2" t="s">
        <v>52</v>
      </c>
      <c r="C201" s="23">
        <v>43.8</v>
      </c>
      <c r="D201" s="24">
        <f>(E201+F201)/2 - $R$57</f>
        <v>43.552999999999997</v>
      </c>
      <c r="E201" s="6">
        <v>43</v>
      </c>
      <c r="F201" s="9">
        <v>42</v>
      </c>
      <c r="G201" s="3">
        <v>37.700000000000003</v>
      </c>
      <c r="H201" s="3">
        <f t="shared" ref="H201:H209" si="43">_xlfn.RANK.AVG(D201,$D$162:$D$209,0)</f>
        <v>27</v>
      </c>
      <c r="I201" s="40">
        <f t="shared" ref="I201:I209" si="44">(L201+M201+K201)/3</f>
        <v>2909.3333333333335</v>
      </c>
      <c r="J201" s="40">
        <f t="shared" si="28"/>
        <v>77.170645446507507</v>
      </c>
      <c r="K201" s="3">
        <v>2715</v>
      </c>
      <c r="L201" s="3">
        <v>2900</v>
      </c>
      <c r="M201" s="3">
        <v>3113</v>
      </c>
      <c r="N201" s="23">
        <f t="shared" ref="N201:N209" si="45">P201*$O$174/O201</f>
        <v>76.38607573093438</v>
      </c>
      <c r="O201" s="3">
        <v>49935</v>
      </c>
      <c r="P201" s="3">
        <f t="shared" ref="P201:P209" si="46">J201*($Q$174/Q201)</f>
        <v>94.482145392093543</v>
      </c>
      <c r="Q201" s="4">
        <f>($O$220+$O$221+$O$222+$O$223)/4</f>
        <v>2033.2249999999999</v>
      </c>
      <c r="R201" s="3">
        <f t="shared" ref="R201:R209" si="47">_xlfn.RANK.AVG(Q201,$Q$162:$Q$209,0)</f>
        <v>23</v>
      </c>
    </row>
    <row r="202" spans="1:53" ht="18.5" x14ac:dyDescent="0.35">
      <c r="A202" s="56">
        <v>41</v>
      </c>
      <c r="B202" s="58" t="s">
        <v>140</v>
      </c>
      <c r="C202" s="23">
        <v>20.3</v>
      </c>
      <c r="D202" s="24">
        <f>(E202+F202)/2 - $R$33</f>
        <v>72.713000000000008</v>
      </c>
      <c r="E202" s="4">
        <v>68</v>
      </c>
      <c r="F202" s="9">
        <v>85</v>
      </c>
      <c r="G202" s="3">
        <v>59.3</v>
      </c>
      <c r="H202" s="3">
        <f t="shared" si="43"/>
        <v>13</v>
      </c>
      <c r="I202" s="40">
        <f t="shared" si="44"/>
        <v>2136.3333333333335</v>
      </c>
      <c r="J202" s="40">
        <f t="shared" ref="J202" si="48">I202/G202</f>
        <v>36.025857223159079</v>
      </c>
      <c r="K202" s="3">
        <v>1650</v>
      </c>
      <c r="L202" s="23">
        <v>2000</v>
      </c>
      <c r="M202" s="23">
        <v>2759</v>
      </c>
      <c r="N202" s="23">
        <f t="shared" si="45"/>
        <v>86.192310415340259</v>
      </c>
      <c r="O202" s="3">
        <v>13840</v>
      </c>
      <c r="P202" s="3">
        <f t="shared" si="46"/>
        <v>29.54847727696389</v>
      </c>
      <c r="Q202" s="164">
        <f>($K$228+$K$229+$K$230+$K$231)/4</f>
        <v>3035.0250000000001</v>
      </c>
      <c r="R202" s="3">
        <f t="shared" si="47"/>
        <v>4</v>
      </c>
    </row>
    <row r="203" spans="1:53" ht="18.5" x14ac:dyDescent="0.35">
      <c r="A203" s="19">
        <v>42</v>
      </c>
      <c r="B203" s="2" t="s">
        <v>39</v>
      </c>
      <c r="C203" s="3">
        <v>51</v>
      </c>
      <c r="D203" s="24">
        <f>(E203+F203)/2 - $R$64</f>
        <v>35.048000000000002</v>
      </c>
      <c r="E203" s="6">
        <v>36</v>
      </c>
      <c r="F203" s="9">
        <v>33</v>
      </c>
      <c r="G203" s="3">
        <v>11.6</v>
      </c>
      <c r="H203" s="3">
        <f t="shared" si="43"/>
        <v>34</v>
      </c>
      <c r="I203" s="40">
        <f t="shared" si="44"/>
        <v>3749.3333333333335</v>
      </c>
      <c r="J203" s="40">
        <f t="shared" si="28"/>
        <v>323.21839080459773</v>
      </c>
      <c r="K203" s="3">
        <v>3422</v>
      </c>
      <c r="L203" s="3">
        <v>3800</v>
      </c>
      <c r="M203" s="3">
        <v>4026</v>
      </c>
      <c r="N203" s="23">
        <f t="shared" si="45"/>
        <v>451.8659770976293</v>
      </c>
      <c r="O203" s="3">
        <v>48258</v>
      </c>
      <c r="P203" s="3">
        <f t="shared" si="46"/>
        <v>540.14387364141078</v>
      </c>
      <c r="Q203" s="164">
        <v>1489.6</v>
      </c>
      <c r="R203" s="3">
        <f t="shared" si="47"/>
        <v>38</v>
      </c>
    </row>
    <row r="204" spans="1:53" ht="18.5" x14ac:dyDescent="0.35">
      <c r="A204" s="19">
        <v>43</v>
      </c>
      <c r="B204" s="2" t="s">
        <v>40</v>
      </c>
      <c r="C204" s="3">
        <v>48.6</v>
      </c>
      <c r="D204" s="24">
        <f>(E204+F204)/2 - $R$65</f>
        <v>33.832999999999998</v>
      </c>
      <c r="E204" s="8">
        <v>34</v>
      </c>
      <c r="F204" s="9">
        <v>33</v>
      </c>
      <c r="G204" s="3">
        <v>17.100000000000001</v>
      </c>
      <c r="H204" s="3">
        <f t="shared" si="43"/>
        <v>35</v>
      </c>
      <c r="I204" s="40">
        <f t="shared" si="44"/>
        <v>3050</v>
      </c>
      <c r="J204" s="40">
        <f t="shared" si="28"/>
        <v>178.36257309941519</v>
      </c>
      <c r="K204" s="3">
        <v>2100</v>
      </c>
      <c r="L204" s="3">
        <v>2900</v>
      </c>
      <c r="M204" s="3">
        <v>4150</v>
      </c>
      <c r="N204" s="23">
        <f t="shared" si="45"/>
        <v>214.54530811935737</v>
      </c>
      <c r="O204" s="3">
        <v>56570</v>
      </c>
      <c r="P204" s="3">
        <f t="shared" si="46"/>
        <v>300.63233708137147</v>
      </c>
      <c r="Q204" s="164">
        <v>1476.9</v>
      </c>
      <c r="R204" s="3">
        <f t="shared" si="47"/>
        <v>39</v>
      </c>
    </row>
    <row r="205" spans="1:53" ht="18.5" x14ac:dyDescent="0.35">
      <c r="A205" s="19">
        <v>44</v>
      </c>
      <c r="B205" s="2" t="s">
        <v>41</v>
      </c>
      <c r="C205" s="3">
        <v>28.2</v>
      </c>
      <c r="D205" s="24">
        <f>(E205+F205)/2 - $R$66</f>
        <v>32.618000000000002</v>
      </c>
      <c r="E205" s="6">
        <v>40</v>
      </c>
      <c r="F205" s="9">
        <v>24</v>
      </c>
      <c r="G205" s="3">
        <v>126</v>
      </c>
      <c r="H205" s="3">
        <f t="shared" si="43"/>
        <v>36</v>
      </c>
      <c r="I205" s="40">
        <f t="shared" si="44"/>
        <v>49083.333333333336</v>
      </c>
      <c r="J205" s="40">
        <f t="shared" si="28"/>
        <v>389.55026455026456</v>
      </c>
      <c r="K205" s="3">
        <v>42750</v>
      </c>
      <c r="L205" s="3">
        <v>49000</v>
      </c>
      <c r="M205" s="3">
        <v>55500</v>
      </c>
      <c r="N205" s="23">
        <f t="shared" si="45"/>
        <v>467.76570302157131</v>
      </c>
      <c r="O205" s="3">
        <v>44549</v>
      </c>
      <c r="P205" s="3">
        <f t="shared" si="46"/>
        <v>516.1748359938565</v>
      </c>
      <c r="Q205" s="164">
        <f>($C$231+$C$232+$C$233)/3</f>
        <v>1878.6666666666667</v>
      </c>
      <c r="R205" s="3">
        <f t="shared" si="47"/>
        <v>27</v>
      </c>
    </row>
    <row r="206" spans="1:53" ht="18.5" x14ac:dyDescent="0.35">
      <c r="A206" s="80">
        <v>45</v>
      </c>
      <c r="B206" s="60" t="s">
        <v>176</v>
      </c>
      <c r="C206" s="3">
        <v>15.9</v>
      </c>
      <c r="D206" s="24">
        <f>(E206+F206)/2 - $R$46</f>
        <v>56.918000000000006</v>
      </c>
      <c r="E206" s="6">
        <v>70</v>
      </c>
      <c r="F206" s="9">
        <v>34</v>
      </c>
      <c r="G206" s="3">
        <v>146</v>
      </c>
      <c r="H206" s="3">
        <f t="shared" si="43"/>
        <v>21</v>
      </c>
      <c r="I206" s="40">
        <f t="shared" si="44"/>
        <v>286.33333333333331</v>
      </c>
      <c r="J206" s="40">
        <f t="shared" si="28"/>
        <v>1.9611872146118721</v>
      </c>
      <c r="K206" s="3">
        <v>77</v>
      </c>
      <c r="L206" s="23">
        <v>236</v>
      </c>
      <c r="M206" s="23">
        <v>546</v>
      </c>
      <c r="N206" s="23">
        <f t="shared" si="45"/>
        <v>3.4494312893509482</v>
      </c>
      <c r="O206" s="3">
        <v>29032</v>
      </c>
      <c r="P206" s="3">
        <f t="shared" si="46"/>
        <v>2.4805897597888764</v>
      </c>
      <c r="Q206" s="164">
        <f>($G$228+$G$229+$G$230+$G$231+$G$232+$K$232+$K233+$K$234+$K$235+$K$236)/10</f>
        <v>1968.1</v>
      </c>
      <c r="R206" s="3">
        <f t="shared" si="47"/>
        <v>26</v>
      </c>
    </row>
    <row r="207" spans="1:53" ht="18.5" x14ac:dyDescent="0.35">
      <c r="A207" s="19">
        <v>46</v>
      </c>
      <c r="B207" s="2" t="s">
        <v>43</v>
      </c>
      <c r="C207" s="3">
        <v>45.6</v>
      </c>
      <c r="D207" s="24">
        <f>(E207+F207)/2 - $R$72</f>
        <v>25.327999999999999</v>
      </c>
      <c r="E207" s="6">
        <v>28</v>
      </c>
      <c r="F207" s="9">
        <v>21</v>
      </c>
      <c r="G207" s="3">
        <v>10.7</v>
      </c>
      <c r="H207" s="3">
        <f t="shared" si="43"/>
        <v>39</v>
      </c>
      <c r="I207" s="40">
        <f t="shared" si="44"/>
        <v>2134</v>
      </c>
      <c r="J207" s="40">
        <f t="shared" si="28"/>
        <v>199.43925233644862</v>
      </c>
      <c r="K207" s="3">
        <v>2131</v>
      </c>
      <c r="L207" s="3">
        <v>2193</v>
      </c>
      <c r="M207" s="3">
        <v>2078</v>
      </c>
      <c r="N207" s="23">
        <f t="shared" si="45"/>
        <v>321.11056210711672</v>
      </c>
      <c r="O207" s="3">
        <v>37423</v>
      </c>
      <c r="P207" s="3">
        <f t="shared" si="46"/>
        <v>297.66219726374447</v>
      </c>
      <c r="Q207" s="164">
        <v>1667.9</v>
      </c>
      <c r="R207" s="3">
        <f t="shared" si="47"/>
        <v>33</v>
      </c>
    </row>
    <row r="208" spans="1:53" ht="18.5" x14ac:dyDescent="0.35">
      <c r="A208" s="56">
        <v>47</v>
      </c>
      <c r="B208" s="60" t="s">
        <v>141</v>
      </c>
      <c r="C208" s="7">
        <v>39.799999999999997</v>
      </c>
      <c r="D208" s="24">
        <f>(E208+F208)/2 - $R$40</f>
        <v>64.207999999999998</v>
      </c>
      <c r="E208" s="61">
        <v>66</v>
      </c>
      <c r="F208" s="9">
        <v>70</v>
      </c>
      <c r="G208" s="3">
        <v>19.100000000000001</v>
      </c>
      <c r="H208" s="3">
        <f t="shared" si="43"/>
        <v>18</v>
      </c>
      <c r="I208" s="40">
        <f t="shared" si="44"/>
        <v>1849</v>
      </c>
      <c r="J208" s="40">
        <f t="shared" si="28"/>
        <v>96.806282722513089</v>
      </c>
      <c r="K208" s="3">
        <v>1610</v>
      </c>
      <c r="L208" s="23">
        <v>1800</v>
      </c>
      <c r="M208" s="23">
        <v>2137</v>
      </c>
      <c r="N208" s="23">
        <f t="shared" si="45"/>
        <v>147.82846098700938</v>
      </c>
      <c r="O208" s="3">
        <v>25978</v>
      </c>
      <c r="P208" s="3">
        <f t="shared" si="46"/>
        <v>95.124910443648389</v>
      </c>
      <c r="Q208" s="164">
        <f>($O$224+$O$225+$O$226)/3</f>
        <v>2533.3333333333335</v>
      </c>
      <c r="R208" s="3">
        <f t="shared" si="47"/>
        <v>13</v>
      </c>
    </row>
    <row r="209" spans="1:18" ht="18.5" x14ac:dyDescent="0.35">
      <c r="A209" s="19">
        <v>48</v>
      </c>
      <c r="B209" s="2" t="s">
        <v>59</v>
      </c>
      <c r="C209" s="3">
        <v>14.4</v>
      </c>
      <c r="D209" s="24">
        <v>100</v>
      </c>
      <c r="E209" s="8">
        <v>95</v>
      </c>
      <c r="F209" s="9">
        <v>97</v>
      </c>
      <c r="G209" s="7">
        <v>36.9</v>
      </c>
      <c r="H209" s="7">
        <f t="shared" si="43"/>
        <v>1.5</v>
      </c>
      <c r="I209" s="40">
        <f t="shared" si="44"/>
        <v>180</v>
      </c>
      <c r="J209" s="44">
        <f t="shared" si="28"/>
        <v>4.8780487804878048</v>
      </c>
      <c r="K209" s="3">
        <v>180</v>
      </c>
      <c r="L209" s="7">
        <v>180</v>
      </c>
      <c r="M209" s="7">
        <v>180</v>
      </c>
      <c r="N209" s="23">
        <f t="shared" si="45"/>
        <v>17.694337650500515</v>
      </c>
      <c r="O209" s="3">
        <v>8936</v>
      </c>
      <c r="P209" s="3">
        <f t="shared" si="46"/>
        <v>3.9165886711964681</v>
      </c>
      <c r="Q209" s="164">
        <f>($G$240+$G$241+$G$242+$G$243)/4</f>
        <v>3100.4250000000002</v>
      </c>
      <c r="R209" s="7">
        <f t="shared" si="47"/>
        <v>3</v>
      </c>
    </row>
    <row r="210" spans="1:18" x14ac:dyDescent="0.35">
      <c r="F210" s="13" t="s">
        <v>142</v>
      </c>
    </row>
    <row r="211" spans="1:18" x14ac:dyDescent="0.35">
      <c r="C211" s="42"/>
      <c r="F211" s="10" t="s">
        <v>143</v>
      </c>
    </row>
    <row r="212" spans="1:18" x14ac:dyDescent="0.35">
      <c r="A212" s="214" t="s">
        <v>287</v>
      </c>
      <c r="B212" s="21" t="s">
        <v>286</v>
      </c>
      <c r="C212" s="43"/>
      <c r="I212" s="92"/>
      <c r="J212" s="31"/>
      <c r="K212" s="31"/>
      <c r="L212" s="31"/>
      <c r="M212" s="92"/>
      <c r="N212" s="31"/>
      <c r="O212" s="31"/>
    </row>
    <row r="213" spans="1:18" x14ac:dyDescent="0.35">
      <c r="A213" s="140" t="s">
        <v>249</v>
      </c>
      <c r="B213" s="43" t="s">
        <v>96</v>
      </c>
      <c r="C213" s="21"/>
      <c r="I213" s="92"/>
      <c r="J213" s="31"/>
      <c r="K213" s="31"/>
      <c r="L213" s="31"/>
      <c r="M213" s="31"/>
      <c r="N213" s="31"/>
      <c r="O213" s="31"/>
    </row>
    <row r="214" spans="1:18" x14ac:dyDescent="0.35">
      <c r="A214" s="141" t="s">
        <v>250</v>
      </c>
      <c r="B214" s="21" t="s">
        <v>68</v>
      </c>
      <c r="C214" s="21"/>
      <c r="I214" s="92"/>
      <c r="J214" s="31"/>
      <c r="K214" s="31"/>
      <c r="L214" s="31"/>
      <c r="M214" s="31"/>
      <c r="N214" s="31"/>
      <c r="O214" s="31"/>
    </row>
    <row r="215" spans="1:18" x14ac:dyDescent="0.35">
      <c r="A215" s="138" t="s">
        <v>251</v>
      </c>
      <c r="B215" s="21" t="s">
        <v>83</v>
      </c>
      <c r="C215" s="21"/>
      <c r="I215" s="92"/>
      <c r="J215" s="31"/>
      <c r="K215" s="31"/>
      <c r="L215" s="31"/>
      <c r="M215" s="93"/>
      <c r="N215" s="31"/>
      <c r="O215" s="31"/>
    </row>
    <row r="216" spans="1:18" x14ac:dyDescent="0.35">
      <c r="A216" s="130" t="s">
        <v>252</v>
      </c>
      <c r="B216" s="21" t="s">
        <v>194</v>
      </c>
      <c r="I216" s="92"/>
      <c r="J216" s="31"/>
      <c r="K216" s="31"/>
      <c r="L216" s="31"/>
      <c r="M216" s="31"/>
      <c r="N216" s="31"/>
      <c r="O216" s="31"/>
    </row>
    <row r="217" spans="1:18" x14ac:dyDescent="0.35">
      <c r="A217" s="128" t="s">
        <v>111</v>
      </c>
      <c r="B217" s="21" t="s">
        <v>112</v>
      </c>
      <c r="I217" s="92"/>
      <c r="J217" s="31"/>
      <c r="K217" s="31"/>
      <c r="L217" s="31"/>
      <c r="M217" s="31"/>
      <c r="N217" s="31"/>
      <c r="O217" s="31"/>
    </row>
    <row r="218" spans="1:18" x14ac:dyDescent="0.35">
      <c r="A218" t="s">
        <v>269</v>
      </c>
      <c r="B218" s="33" t="s">
        <v>109</v>
      </c>
      <c r="I218" s="92"/>
      <c r="J218" s="31"/>
      <c r="K218" s="31"/>
      <c r="L218" s="31"/>
      <c r="M218" s="31"/>
      <c r="N218" s="31"/>
      <c r="O218" s="31"/>
    </row>
    <row r="219" spans="1:18" ht="15.5" x14ac:dyDescent="0.35">
      <c r="A219" s="161" t="s">
        <v>275</v>
      </c>
      <c r="B219" s="160"/>
      <c r="C219" s="160"/>
      <c r="D219" s="160"/>
      <c r="E219" s="160"/>
      <c r="F219" s="160"/>
      <c r="G219" s="160"/>
      <c r="H219" s="160"/>
      <c r="I219" s="162"/>
      <c r="J219" s="163"/>
      <c r="K219" s="163"/>
      <c r="L219" s="163"/>
      <c r="M219" s="162"/>
      <c r="N219" s="163"/>
      <c r="O219" s="163"/>
    </row>
    <row r="220" spans="1:18" x14ac:dyDescent="0.35">
      <c r="A220" s="92" t="s">
        <v>16</v>
      </c>
      <c r="B220" s="31" t="s">
        <v>69</v>
      </c>
      <c r="C220" s="31">
        <v>3097.9</v>
      </c>
      <c r="E220" s="92" t="s">
        <v>137</v>
      </c>
      <c r="F220" s="31" t="s">
        <v>156</v>
      </c>
      <c r="G220" s="31">
        <v>1588</v>
      </c>
      <c r="I220" s="92" t="s">
        <v>128</v>
      </c>
      <c r="J220" s="31" t="s">
        <v>148</v>
      </c>
      <c r="K220" s="31">
        <v>2886.1</v>
      </c>
      <c r="L220" s="31"/>
      <c r="M220" s="93" t="s">
        <v>52</v>
      </c>
      <c r="N220" s="31" t="s">
        <v>97</v>
      </c>
      <c r="O220" s="31">
        <v>1937.6</v>
      </c>
    </row>
    <row r="221" spans="1:18" x14ac:dyDescent="0.35">
      <c r="A221" s="92"/>
      <c r="B221" s="31" t="s">
        <v>70</v>
      </c>
      <c r="C221" s="31">
        <v>2497.1</v>
      </c>
      <c r="E221" s="31"/>
      <c r="F221" s="31" t="s">
        <v>157</v>
      </c>
      <c r="G221" s="31">
        <v>1810</v>
      </c>
      <c r="I221" s="31"/>
      <c r="J221" s="31" t="s">
        <v>149</v>
      </c>
      <c r="K221" s="31">
        <v>2760.2</v>
      </c>
      <c r="L221" s="31"/>
      <c r="M221" s="31"/>
      <c r="N221" s="31" t="s">
        <v>98</v>
      </c>
      <c r="O221" s="31">
        <v>2344.8000000000002</v>
      </c>
    </row>
    <row r="222" spans="1:18" x14ac:dyDescent="0.35">
      <c r="A222" s="92"/>
      <c r="B222" s="31" t="s">
        <v>71</v>
      </c>
      <c r="C222" s="31">
        <v>3500.6</v>
      </c>
      <c r="E222" s="81" t="s">
        <v>34</v>
      </c>
      <c r="F222" s="86" t="s">
        <v>158</v>
      </c>
      <c r="G222" s="87">
        <v>3009</v>
      </c>
      <c r="I222" s="31"/>
      <c r="J222" s="31" t="s">
        <v>150</v>
      </c>
      <c r="K222" s="31">
        <v>2337.5</v>
      </c>
      <c r="L222" s="31"/>
      <c r="M222" s="31"/>
      <c r="N222" s="31" t="s">
        <v>99</v>
      </c>
      <c r="O222" s="31">
        <v>1799.5</v>
      </c>
    </row>
    <row r="223" spans="1:18" x14ac:dyDescent="0.35">
      <c r="A223" s="92" t="s">
        <v>58</v>
      </c>
      <c r="B223" s="31" t="s">
        <v>72</v>
      </c>
      <c r="C223" s="31">
        <v>2672</v>
      </c>
      <c r="E223" s="85"/>
      <c r="F223" s="88" t="s">
        <v>159</v>
      </c>
      <c r="G223" s="87">
        <v>3252.5</v>
      </c>
      <c r="I223" s="31"/>
      <c r="J223" s="31" t="s">
        <v>151</v>
      </c>
      <c r="K223" s="31">
        <v>2658</v>
      </c>
      <c r="L223" s="31"/>
      <c r="M223" s="31"/>
      <c r="N223" s="31" t="s">
        <v>100</v>
      </c>
      <c r="O223" s="31">
        <v>2051</v>
      </c>
    </row>
    <row r="224" spans="1:18" x14ac:dyDescent="0.35">
      <c r="A224" s="92"/>
      <c r="B224" s="31" t="s">
        <v>73</v>
      </c>
      <c r="C224" s="31">
        <v>2626</v>
      </c>
      <c r="E224" s="85"/>
      <c r="F224" s="88" t="s">
        <v>160</v>
      </c>
      <c r="G224" s="87">
        <v>3082.4</v>
      </c>
      <c r="I224" s="92" t="s">
        <v>147</v>
      </c>
      <c r="J224" s="31" t="s">
        <v>152</v>
      </c>
      <c r="K224" s="31">
        <v>1482</v>
      </c>
      <c r="L224" s="31"/>
      <c r="M224" s="39" t="s">
        <v>141</v>
      </c>
      <c r="N224" s="89" t="s">
        <v>173</v>
      </c>
      <c r="O224" s="91">
        <v>3077</v>
      </c>
    </row>
    <row r="225" spans="1:32" x14ac:dyDescent="0.35">
      <c r="A225" s="92"/>
      <c r="B225" s="31" t="s">
        <v>74</v>
      </c>
      <c r="C225" s="31">
        <v>2101</v>
      </c>
      <c r="E225" s="83"/>
      <c r="F225" s="86" t="s">
        <v>161</v>
      </c>
      <c r="G225" s="87">
        <v>1762.4</v>
      </c>
      <c r="I225" s="31"/>
      <c r="J225" s="31" t="s">
        <v>153</v>
      </c>
      <c r="K225" s="31">
        <v>1791.9</v>
      </c>
      <c r="L225" s="31"/>
      <c r="N225" s="89" t="s">
        <v>174</v>
      </c>
      <c r="O225" s="91">
        <v>2807</v>
      </c>
    </row>
    <row r="226" spans="1:32" x14ac:dyDescent="0.35">
      <c r="A226" s="92" t="s">
        <v>2</v>
      </c>
      <c r="B226" s="31" t="s">
        <v>75</v>
      </c>
      <c r="C226" s="31">
        <v>2684.6</v>
      </c>
      <c r="E226" s="41" t="s">
        <v>127</v>
      </c>
      <c r="F226" s="88" t="s">
        <v>166</v>
      </c>
      <c r="G226" s="87">
        <v>1771</v>
      </c>
      <c r="I226" s="31"/>
      <c r="J226" s="31" t="s">
        <v>154</v>
      </c>
      <c r="K226" s="31">
        <v>1694.2</v>
      </c>
      <c r="L226" s="31"/>
      <c r="N226" s="89" t="s">
        <v>175</v>
      </c>
      <c r="O226" s="91">
        <v>1716</v>
      </c>
    </row>
    <row r="227" spans="1:32" x14ac:dyDescent="0.35">
      <c r="A227" s="92"/>
      <c r="B227" s="31" t="s">
        <v>76</v>
      </c>
      <c r="C227" s="31">
        <v>2360.9</v>
      </c>
      <c r="E227" s="85"/>
      <c r="F227" s="88" t="s">
        <v>167</v>
      </c>
      <c r="G227" s="87">
        <v>1718</v>
      </c>
      <c r="I227" s="31"/>
      <c r="J227" s="31" t="s">
        <v>155</v>
      </c>
      <c r="K227" s="31">
        <v>2027.6</v>
      </c>
      <c r="L227" s="31"/>
      <c r="M227" s="92"/>
      <c r="N227" s="31"/>
      <c r="O227" s="31"/>
    </row>
    <row r="228" spans="1:32" x14ac:dyDescent="0.35">
      <c r="A228" s="92"/>
      <c r="B228" s="31" t="s">
        <v>77</v>
      </c>
      <c r="C228" s="31">
        <v>2583.5</v>
      </c>
      <c r="E228" s="41" t="s">
        <v>327</v>
      </c>
      <c r="F228" s="89" t="s">
        <v>180</v>
      </c>
      <c r="G228" s="91">
        <v>1636</v>
      </c>
      <c r="I228" s="95" t="s">
        <v>169</v>
      </c>
      <c r="J228" s="96" t="s">
        <v>162</v>
      </c>
      <c r="K228" s="87">
        <v>3218.8</v>
      </c>
      <c r="L228" s="31"/>
      <c r="M228" s="31"/>
      <c r="N228" s="31"/>
      <c r="O228" s="31"/>
    </row>
    <row r="229" spans="1:32" x14ac:dyDescent="0.35">
      <c r="A229" s="92" t="s">
        <v>15</v>
      </c>
      <c r="B229" s="31" t="s">
        <v>78</v>
      </c>
      <c r="C229" s="31">
        <v>1914.2</v>
      </c>
      <c r="E229" s="49"/>
      <c r="F229" s="86" t="s">
        <v>181</v>
      </c>
      <c r="G229" s="87">
        <v>1712</v>
      </c>
      <c r="I229" s="88"/>
      <c r="J229" s="96" t="s">
        <v>163</v>
      </c>
      <c r="K229" s="87">
        <v>3094</v>
      </c>
      <c r="L229" s="31"/>
      <c r="M229" s="31"/>
      <c r="N229" s="31"/>
      <c r="O229" s="31"/>
    </row>
    <row r="230" spans="1:32" x14ac:dyDescent="0.35">
      <c r="A230" s="92"/>
      <c r="B230" s="31" t="s">
        <v>79</v>
      </c>
      <c r="C230" s="31">
        <v>2371</v>
      </c>
      <c r="F230" s="96" t="s">
        <v>182</v>
      </c>
      <c r="G230" s="90">
        <v>2184</v>
      </c>
      <c r="I230" s="88"/>
      <c r="J230" s="88" t="s">
        <v>164</v>
      </c>
      <c r="K230" s="90">
        <v>2365.4</v>
      </c>
      <c r="L230" s="31"/>
      <c r="M230" s="31"/>
      <c r="N230" s="31"/>
      <c r="O230" s="31"/>
      <c r="S230" s="20"/>
      <c r="Z230" s="227" t="s">
        <v>303</v>
      </c>
      <c r="AA230" s="227"/>
      <c r="AB230" s="227" t="s">
        <v>304</v>
      </c>
      <c r="AC230" s="227"/>
      <c r="AD230" s="227" t="s">
        <v>305</v>
      </c>
      <c r="AE230" s="227"/>
      <c r="AF230" s="227" t="s">
        <v>306</v>
      </c>
    </row>
    <row r="231" spans="1:32" ht="15.5" x14ac:dyDescent="0.35">
      <c r="A231" s="92" t="s">
        <v>41</v>
      </c>
      <c r="B231" s="31" t="s">
        <v>80</v>
      </c>
      <c r="C231" s="31">
        <v>1804.6</v>
      </c>
      <c r="F231" s="96" t="s">
        <v>183</v>
      </c>
      <c r="G231" s="90">
        <v>2470</v>
      </c>
      <c r="I231" s="88"/>
      <c r="J231" s="96" t="s">
        <v>165</v>
      </c>
      <c r="K231" s="87">
        <v>3461.9</v>
      </c>
      <c r="L231" s="31"/>
      <c r="M231" s="31"/>
      <c r="N231" s="31"/>
      <c r="O231" s="31"/>
      <c r="S231" s="20"/>
      <c r="T231" s="234" t="s">
        <v>302</v>
      </c>
      <c r="U231" s="229">
        <f>CORREL(D162:D209,Q162:Q209)</f>
        <v>0.55677980933718318</v>
      </c>
      <c r="V231" s="230"/>
      <c r="W231" s="230"/>
      <c r="X231" s="230"/>
      <c r="Y231" s="230"/>
      <c r="Z231" s="231">
        <f>U231/SQRT((1-U231^2)/(AF231-2))</f>
        <v>4.1319200817943447</v>
      </c>
      <c r="AA231" s="231"/>
      <c r="AB231" s="232">
        <f>TDIST(ABS(Z231), (AF231-2), 2)</f>
        <v>1.9054950728911125E-4</v>
      </c>
      <c r="AC231" s="231"/>
      <c r="AD231" s="231">
        <f>_xlfn.T.INV.2T(0.05, (AF231-2))</f>
        <v>2.0243941639119702</v>
      </c>
      <c r="AE231" s="231"/>
      <c r="AF231" s="233">
        <f>ROWS(D162:D209) - 8</f>
        <v>40</v>
      </c>
    </row>
    <row r="232" spans="1:32" x14ac:dyDescent="0.35">
      <c r="A232" s="92"/>
      <c r="B232" s="31" t="s">
        <v>81</v>
      </c>
      <c r="C232" s="31">
        <v>1811.4</v>
      </c>
      <c r="F232" s="96" t="s">
        <v>184</v>
      </c>
      <c r="G232" s="90">
        <v>1643</v>
      </c>
      <c r="I232" s="41" t="s">
        <v>328</v>
      </c>
      <c r="J232" s="96" t="s">
        <v>185</v>
      </c>
      <c r="K232" s="87">
        <v>2142</v>
      </c>
      <c r="L232" s="31"/>
      <c r="M232" s="31"/>
      <c r="N232" s="31"/>
      <c r="O232" s="31"/>
      <c r="S232" s="20"/>
    </row>
    <row r="233" spans="1:32" x14ac:dyDescent="0.35">
      <c r="A233" s="92"/>
      <c r="B233" s="31" t="s">
        <v>82</v>
      </c>
      <c r="C233" s="31">
        <v>2020</v>
      </c>
      <c r="E233" s="92" t="s">
        <v>51</v>
      </c>
      <c r="F233" s="31" t="s">
        <v>93</v>
      </c>
      <c r="G233" s="31">
        <v>1285.4000000000001</v>
      </c>
      <c r="I233" s="84"/>
      <c r="J233" s="96" t="s">
        <v>186</v>
      </c>
      <c r="K233" s="87">
        <v>2096</v>
      </c>
      <c r="L233" s="31"/>
      <c r="M233" s="92"/>
      <c r="N233" s="31"/>
      <c r="O233" s="31"/>
    </row>
    <row r="234" spans="1:32" x14ac:dyDescent="0.35">
      <c r="A234" s="41" t="s">
        <v>168</v>
      </c>
      <c r="B234" s="96" t="s">
        <v>170</v>
      </c>
      <c r="C234" s="87">
        <v>2107.8000000000002</v>
      </c>
      <c r="E234" s="31"/>
      <c r="F234" s="31" t="s">
        <v>94</v>
      </c>
      <c r="G234" s="31">
        <v>1379.1</v>
      </c>
      <c r="I234" s="85"/>
      <c r="J234" s="88" t="s">
        <v>187</v>
      </c>
      <c r="K234" s="90">
        <v>1825</v>
      </c>
      <c r="L234" s="31"/>
      <c r="M234" s="31"/>
      <c r="N234" s="31"/>
      <c r="O234" s="31"/>
    </row>
    <row r="235" spans="1:32" x14ac:dyDescent="0.35">
      <c r="A235" s="85"/>
      <c r="B235" s="96" t="s">
        <v>171</v>
      </c>
      <c r="C235" s="87">
        <v>2429.6999999999998</v>
      </c>
      <c r="E235" s="31"/>
      <c r="F235" s="31" t="s">
        <v>95</v>
      </c>
      <c r="G235" s="31">
        <v>1684.4</v>
      </c>
      <c r="I235" s="85"/>
      <c r="J235" s="88" t="s">
        <v>188</v>
      </c>
      <c r="K235" s="90">
        <v>2231</v>
      </c>
      <c r="L235" s="31"/>
      <c r="M235" s="31"/>
      <c r="N235" s="31"/>
      <c r="O235" s="31"/>
    </row>
    <row r="236" spans="1:32" x14ac:dyDescent="0.35">
      <c r="B236" s="96" t="s">
        <v>172</v>
      </c>
      <c r="C236" s="87">
        <v>2197.8000000000002</v>
      </c>
      <c r="E236" s="92" t="s">
        <v>9</v>
      </c>
      <c r="F236" s="31" t="s">
        <v>101</v>
      </c>
      <c r="G236" s="31">
        <v>2222.3000000000002</v>
      </c>
      <c r="I236" s="85"/>
      <c r="J236" s="88" t="s">
        <v>189</v>
      </c>
      <c r="K236" s="90">
        <v>1742</v>
      </c>
      <c r="L236" s="31"/>
      <c r="M236" s="31"/>
      <c r="N236" s="31"/>
      <c r="O236" s="31"/>
    </row>
    <row r="237" spans="1:32" x14ac:dyDescent="0.35">
      <c r="A237" s="92" t="s">
        <v>14</v>
      </c>
      <c r="B237" s="31" t="s">
        <v>84</v>
      </c>
      <c r="C237" s="31">
        <v>2922</v>
      </c>
      <c r="E237" s="31"/>
      <c r="F237" s="31" t="s">
        <v>102</v>
      </c>
      <c r="G237" s="31">
        <v>2530.1999999999998</v>
      </c>
      <c r="L237" s="31"/>
      <c r="M237" s="92"/>
      <c r="N237" s="31"/>
      <c r="O237" s="31"/>
    </row>
    <row r="238" spans="1:32" x14ac:dyDescent="0.35">
      <c r="A238" s="92"/>
      <c r="B238" s="31" t="s">
        <v>85</v>
      </c>
      <c r="C238" s="31">
        <v>2814.1</v>
      </c>
      <c r="E238" s="31"/>
      <c r="F238" s="31" t="s">
        <v>103</v>
      </c>
      <c r="G238" s="31">
        <v>1820.6</v>
      </c>
      <c r="L238" s="31"/>
      <c r="M238" s="31"/>
      <c r="N238" s="31"/>
      <c r="O238" s="31"/>
    </row>
    <row r="239" spans="1:32" x14ac:dyDescent="0.35">
      <c r="A239" s="92"/>
      <c r="B239" s="31" t="s">
        <v>86</v>
      </c>
      <c r="C239" s="31">
        <v>1731.9</v>
      </c>
      <c r="E239" s="31"/>
      <c r="F239" s="31" t="s">
        <v>104</v>
      </c>
      <c r="G239" s="31">
        <v>2451.8000000000002</v>
      </c>
      <c r="I239" s="85"/>
      <c r="J239" s="88"/>
      <c r="K239" s="90"/>
      <c r="L239" s="31"/>
      <c r="M239" s="31"/>
      <c r="N239" s="31"/>
      <c r="O239" s="31"/>
    </row>
    <row r="240" spans="1:32" x14ac:dyDescent="0.35">
      <c r="A240" s="92" t="s">
        <v>22</v>
      </c>
      <c r="B240" s="31" t="s">
        <v>88</v>
      </c>
      <c r="C240" s="31">
        <v>1484</v>
      </c>
      <c r="E240" s="92" t="s">
        <v>59</v>
      </c>
      <c r="F240" s="31" t="s">
        <v>105</v>
      </c>
      <c r="G240" s="31">
        <v>2960.7</v>
      </c>
      <c r="I240" s="85"/>
      <c r="J240" s="88"/>
      <c r="K240" s="90"/>
      <c r="L240" s="31"/>
      <c r="M240" s="31"/>
      <c r="N240" s="31"/>
      <c r="O240" s="31"/>
    </row>
    <row r="241" spans="1:17" x14ac:dyDescent="0.35">
      <c r="A241" s="92"/>
      <c r="B241" s="31" t="s">
        <v>87</v>
      </c>
      <c r="C241" s="31">
        <v>1821</v>
      </c>
      <c r="E241" s="31"/>
      <c r="F241" s="31" t="s">
        <v>106</v>
      </c>
      <c r="G241" s="31">
        <v>3029</v>
      </c>
      <c r="I241" s="85"/>
      <c r="J241" s="88"/>
      <c r="K241" s="90"/>
      <c r="L241" s="31"/>
      <c r="M241" s="92"/>
      <c r="N241" s="31"/>
      <c r="O241" s="31"/>
    </row>
    <row r="242" spans="1:17" x14ac:dyDescent="0.35">
      <c r="A242" s="92"/>
      <c r="B242" s="31" t="s">
        <v>89</v>
      </c>
      <c r="C242" s="31">
        <v>1498</v>
      </c>
      <c r="E242" s="31"/>
      <c r="F242" s="31" t="s">
        <v>107</v>
      </c>
      <c r="G242" s="31">
        <v>3416.4</v>
      </c>
      <c r="I242" s="31"/>
      <c r="J242" s="31"/>
      <c r="K242" s="31"/>
      <c r="L242" s="31"/>
      <c r="M242" s="31"/>
      <c r="N242" s="31"/>
      <c r="O242" s="31"/>
    </row>
    <row r="243" spans="1:17" x14ac:dyDescent="0.35">
      <c r="A243" s="92" t="s">
        <v>37</v>
      </c>
      <c r="B243" s="31" t="s">
        <v>90</v>
      </c>
      <c r="C243" s="31">
        <v>2183</v>
      </c>
      <c r="E243" s="31"/>
      <c r="F243" s="31" t="s">
        <v>108</v>
      </c>
      <c r="G243" s="31">
        <v>2995.6</v>
      </c>
      <c r="I243" s="92"/>
      <c r="J243" s="31"/>
      <c r="K243" s="31"/>
      <c r="L243" s="31"/>
      <c r="M243" s="31"/>
      <c r="N243" s="31"/>
      <c r="O243" s="31"/>
    </row>
    <row r="244" spans="1:17" x14ac:dyDescent="0.35">
      <c r="A244" s="31"/>
      <c r="B244" s="31" t="s">
        <v>91</v>
      </c>
      <c r="C244" s="31">
        <v>2064</v>
      </c>
      <c r="E244" s="92" t="s">
        <v>110</v>
      </c>
      <c r="F244" s="31" t="s">
        <v>113</v>
      </c>
      <c r="G244" s="31">
        <v>1589</v>
      </c>
      <c r="I244" s="31"/>
      <c r="J244" s="31"/>
      <c r="K244" s="31"/>
      <c r="L244" s="31"/>
      <c r="M244" s="31"/>
      <c r="N244" s="31"/>
      <c r="O244" s="31"/>
    </row>
    <row r="245" spans="1:17" x14ac:dyDescent="0.35">
      <c r="A245" s="31"/>
      <c r="B245" s="31" t="s">
        <v>92</v>
      </c>
      <c r="C245" s="31">
        <v>1804</v>
      </c>
      <c r="D245" s="70"/>
      <c r="E245" s="31"/>
      <c r="F245" s="31" t="s">
        <v>114</v>
      </c>
      <c r="G245" s="31">
        <v>1396</v>
      </c>
      <c r="H245" s="49"/>
      <c r="I245" s="81"/>
      <c r="J245" s="86"/>
      <c r="K245" s="87"/>
      <c r="L245" s="84"/>
      <c r="M245" s="95"/>
      <c r="N245" s="96"/>
      <c r="O245" s="87"/>
      <c r="P245" s="49"/>
      <c r="Q245" s="49"/>
    </row>
    <row r="246" spans="1:17" x14ac:dyDescent="0.35">
      <c r="A246" s="92" t="s">
        <v>122</v>
      </c>
      <c r="B246" s="31" t="s">
        <v>123</v>
      </c>
      <c r="C246" s="31">
        <v>2945.1</v>
      </c>
      <c r="E246" s="31"/>
      <c r="F246" s="31" t="s">
        <v>115</v>
      </c>
      <c r="G246" s="31">
        <v>1495</v>
      </c>
      <c r="I246" s="85"/>
      <c r="J246" s="88"/>
      <c r="K246" s="87"/>
      <c r="L246" s="85"/>
      <c r="M246" s="88"/>
      <c r="N246" s="96"/>
      <c r="O246" s="87"/>
    </row>
    <row r="247" spans="1:17" x14ac:dyDescent="0.35">
      <c r="A247" s="31"/>
      <c r="B247" s="31" t="s">
        <v>124</v>
      </c>
      <c r="C247" s="31">
        <v>2246.6999999999998</v>
      </c>
      <c r="E247" s="31"/>
      <c r="F247" s="31" t="s">
        <v>116</v>
      </c>
      <c r="G247" s="31">
        <v>1557</v>
      </c>
      <c r="I247" s="85"/>
      <c r="J247" s="88"/>
      <c r="K247" s="87"/>
      <c r="L247" s="85"/>
      <c r="M247" s="88"/>
      <c r="N247" s="88"/>
      <c r="O247" s="90"/>
    </row>
    <row r="248" spans="1:17" x14ac:dyDescent="0.35">
      <c r="A248" s="31"/>
      <c r="B248" s="31" t="s">
        <v>125</v>
      </c>
      <c r="C248" s="31">
        <v>2888.8</v>
      </c>
      <c r="D248" s="70"/>
      <c r="E248" s="92" t="s">
        <v>117</v>
      </c>
      <c r="F248" s="31" t="s">
        <v>118</v>
      </c>
      <c r="G248" s="31">
        <v>2468</v>
      </c>
      <c r="H248" s="49"/>
      <c r="I248" s="83"/>
      <c r="J248" s="86"/>
      <c r="K248" s="87"/>
      <c r="L248" s="84"/>
      <c r="M248" s="94"/>
      <c r="N248" s="96"/>
      <c r="O248" s="87"/>
      <c r="P248" s="49"/>
      <c r="Q248" s="49"/>
    </row>
    <row r="249" spans="1:17" x14ac:dyDescent="0.35">
      <c r="A249" s="31"/>
      <c r="B249" s="31" t="s">
        <v>126</v>
      </c>
      <c r="C249" s="31">
        <v>2136.3000000000002</v>
      </c>
      <c r="E249" s="31"/>
      <c r="F249" s="31" t="s">
        <v>119</v>
      </c>
      <c r="G249" s="31">
        <v>2799</v>
      </c>
      <c r="I249" s="41"/>
      <c r="J249" s="88"/>
      <c r="K249" s="87"/>
      <c r="L249" s="85"/>
      <c r="M249" s="41"/>
      <c r="N249" s="96"/>
      <c r="O249" s="87"/>
    </row>
    <row r="250" spans="1:17" x14ac:dyDescent="0.35">
      <c r="A250" s="41" t="s">
        <v>177</v>
      </c>
      <c r="B250" s="96" t="s">
        <v>178</v>
      </c>
      <c r="C250" s="87">
        <v>3397.4</v>
      </c>
      <c r="E250" s="31"/>
      <c r="F250" s="31" t="s">
        <v>120</v>
      </c>
      <c r="G250" s="31">
        <v>3036</v>
      </c>
      <c r="I250" s="85"/>
      <c r="J250" s="88"/>
      <c r="K250" s="87"/>
      <c r="L250" s="85"/>
      <c r="M250" s="85"/>
      <c r="N250" s="96"/>
      <c r="O250" s="87"/>
    </row>
    <row r="251" spans="1:17" x14ac:dyDescent="0.35">
      <c r="B251" s="96" t="s">
        <v>179</v>
      </c>
      <c r="C251" s="87">
        <v>3309.7</v>
      </c>
      <c r="E251" s="31"/>
      <c r="F251" s="31" t="s">
        <v>121</v>
      </c>
      <c r="G251" s="31">
        <v>2480</v>
      </c>
      <c r="I251" s="39"/>
      <c r="J251" s="89"/>
      <c r="K251" s="91"/>
      <c r="N251" s="96"/>
      <c r="O251" s="87"/>
    </row>
    <row r="252" spans="1:17" x14ac:dyDescent="0.35">
      <c r="J252" s="89"/>
      <c r="K252" s="91"/>
      <c r="M252" s="41"/>
      <c r="N252" s="96"/>
      <c r="O252" s="87"/>
    </row>
    <row r="253" spans="1:17" x14ac:dyDescent="0.35">
      <c r="J253" s="89"/>
      <c r="K253" s="91"/>
      <c r="N253" s="96"/>
      <c r="O253" s="87"/>
    </row>
    <row r="254" spans="1:17" x14ac:dyDescent="0.35">
      <c r="E254" s="11"/>
      <c r="F254" s="11"/>
      <c r="G254" s="11"/>
      <c r="I254" s="167"/>
      <c r="J254" s="168"/>
      <c r="K254" s="169"/>
      <c r="L254" s="11"/>
      <c r="M254" s="167"/>
      <c r="N254" s="94"/>
      <c r="O254" s="170"/>
    </row>
    <row r="255" spans="1:17" x14ac:dyDescent="0.35">
      <c r="B255" s="76"/>
      <c r="C255" s="76"/>
      <c r="D255" s="70"/>
      <c r="E255" s="71"/>
      <c r="F255" s="72"/>
      <c r="G255" s="50"/>
      <c r="H255" s="49"/>
      <c r="I255" s="49"/>
      <c r="J255" s="82"/>
      <c r="K255" s="87"/>
      <c r="L255" s="84"/>
      <c r="M255" s="84"/>
      <c r="N255" s="96"/>
      <c r="O255" s="87"/>
      <c r="P255" s="49"/>
      <c r="Q255" s="49"/>
    </row>
    <row r="256" spans="1:17" x14ac:dyDescent="0.35">
      <c r="J256" s="96"/>
      <c r="K256" s="90"/>
      <c r="L256" s="85"/>
      <c r="M256" s="85"/>
      <c r="N256" s="88"/>
      <c r="O256" s="90"/>
    </row>
    <row r="257" spans="1:17" x14ac:dyDescent="0.35">
      <c r="B257" s="20"/>
      <c r="C257" s="20"/>
      <c r="D257" s="20"/>
      <c r="E257" s="20"/>
      <c r="F257" s="20"/>
      <c r="J257" s="96"/>
      <c r="K257" s="90"/>
      <c r="L257" s="85"/>
      <c r="M257" s="85"/>
      <c r="N257" s="88"/>
      <c r="O257" s="90"/>
    </row>
    <row r="258" spans="1:17" x14ac:dyDescent="0.35">
      <c r="A258" s="20"/>
      <c r="J258" s="96"/>
      <c r="K258" s="90"/>
      <c r="L258" s="85"/>
      <c r="M258" s="85"/>
      <c r="N258" s="88"/>
      <c r="O258" s="90"/>
    </row>
    <row r="259" spans="1:17" x14ac:dyDescent="0.35">
      <c r="J259" s="96"/>
      <c r="K259" s="90"/>
      <c r="L259" s="85"/>
      <c r="M259" s="85"/>
      <c r="N259" s="88"/>
      <c r="O259" s="90"/>
    </row>
    <row r="260" spans="1:17" x14ac:dyDescent="0.35">
      <c r="J260" s="96"/>
      <c r="K260" s="90"/>
      <c r="L260" s="85"/>
      <c r="M260" s="85"/>
      <c r="N260" s="85"/>
      <c r="O260" s="85"/>
    </row>
    <row r="262" spans="1:17" x14ac:dyDescent="0.35">
      <c r="I262" s="49"/>
      <c r="J262" s="74"/>
      <c r="K262" s="49"/>
      <c r="L262" s="50"/>
      <c r="M262" s="50"/>
      <c r="N262" s="49"/>
      <c r="O262" s="49"/>
      <c r="P262" s="49"/>
      <c r="Q262" s="49"/>
    </row>
    <row r="276" spans="1:51" x14ac:dyDescent="0.35">
      <c r="W276" s="20" t="s">
        <v>136</v>
      </c>
      <c r="Y276" s="223" t="s">
        <v>144</v>
      </c>
      <c r="Z276" s="20" t="s">
        <v>130</v>
      </c>
      <c r="AA276" s="224" t="s">
        <v>145</v>
      </c>
      <c r="AB276" s="20" t="s">
        <v>131</v>
      </c>
      <c r="AC276" s="202" t="s">
        <v>145</v>
      </c>
      <c r="AD276" s="20" t="s">
        <v>132</v>
      </c>
      <c r="AE276" s="225" t="s">
        <v>146</v>
      </c>
      <c r="AF276" s="20" t="s">
        <v>133</v>
      </c>
      <c r="AG276" s="226" t="s">
        <v>146</v>
      </c>
      <c r="AH276" s="20" t="s">
        <v>134</v>
      </c>
    </row>
    <row r="277" spans="1:51" x14ac:dyDescent="0.35">
      <c r="P277" s="227" t="s">
        <v>303</v>
      </c>
      <c r="Q277" s="227"/>
      <c r="R277" s="227" t="s">
        <v>304</v>
      </c>
      <c r="S277" s="227"/>
      <c r="T277" s="227" t="s">
        <v>305</v>
      </c>
      <c r="U277" s="227"/>
      <c r="V277" s="227" t="s">
        <v>306</v>
      </c>
      <c r="W277" s="120"/>
      <c r="Y277" s="235"/>
      <c r="Z277" s="11"/>
      <c r="AA277" s="235"/>
      <c r="AB277" s="11"/>
      <c r="AC277" s="235"/>
      <c r="AD277" s="11"/>
      <c r="AE277" s="235"/>
      <c r="AF277" s="11"/>
      <c r="AG277" s="235"/>
      <c r="AW277" s="33" t="s">
        <v>299</v>
      </c>
    </row>
    <row r="278" spans="1:51" ht="15.5" x14ac:dyDescent="0.35">
      <c r="J278" s="234" t="s">
        <v>302</v>
      </c>
      <c r="K278" s="229">
        <f>CORREL(C162:C209,N162:N209)</f>
        <v>0.48441524504271177</v>
      </c>
      <c r="L278" s="230"/>
      <c r="M278" s="230"/>
      <c r="N278" s="230"/>
      <c r="O278" s="230"/>
      <c r="P278" s="231">
        <f>K278/SQRT((1-K278^2)/(V278-2))</f>
        <v>3.4133581856913584</v>
      </c>
      <c r="Q278" s="231"/>
      <c r="R278" s="232">
        <f>TDIST(ABS(P278), (V278-2), 2)</f>
        <v>1.5379448804204426E-3</v>
      </c>
      <c r="S278" s="231"/>
      <c r="T278" s="231">
        <f>_xlfn.T.INV.2T(0.05, (V278-2))</f>
        <v>2.0243941639119702</v>
      </c>
      <c r="U278" s="231"/>
      <c r="V278" s="233">
        <f>ROWS(C162:C209) - 8</f>
        <v>40</v>
      </c>
      <c r="W278" s="236"/>
      <c r="Y278" s="235"/>
      <c r="Z278" s="11"/>
      <c r="AA278" s="235"/>
      <c r="AB278" s="11"/>
      <c r="AC278" s="235"/>
      <c r="AD278" s="11"/>
      <c r="AE278" s="235"/>
      <c r="AF278" s="11"/>
      <c r="AG278" s="235"/>
    </row>
    <row r="279" spans="1:51" x14ac:dyDescent="0.35">
      <c r="AW279" s="33"/>
    </row>
    <row r="280" spans="1:51" x14ac:dyDescent="0.35">
      <c r="A280" s="135" t="s">
        <v>272</v>
      </c>
      <c r="B280" s="136"/>
      <c r="C280" s="136"/>
      <c r="D280" s="136"/>
      <c r="E280" s="144"/>
      <c r="F280" s="152" t="s">
        <v>271</v>
      </c>
      <c r="G280" s="144"/>
    </row>
    <row r="281" spans="1:51" ht="86.5" customHeight="1" x14ac:dyDescent="0.35">
      <c r="A281" s="150" t="s">
        <v>266</v>
      </c>
      <c r="B281" s="131" t="s">
        <v>0</v>
      </c>
      <c r="C281" s="158" t="s">
        <v>135</v>
      </c>
      <c r="D281" s="132" t="s">
        <v>49</v>
      </c>
      <c r="E281" s="133" t="s">
        <v>264</v>
      </c>
      <c r="F281" s="151" t="s">
        <v>265</v>
      </c>
      <c r="G281" s="132" t="s">
        <v>322</v>
      </c>
      <c r="H281" s="156" t="s">
        <v>200</v>
      </c>
      <c r="I281" s="159" t="s">
        <v>270</v>
      </c>
    </row>
    <row r="282" spans="1:51" ht="18.5" x14ac:dyDescent="0.35">
      <c r="A282" s="59">
        <v>1</v>
      </c>
      <c r="B282" s="22" t="s">
        <v>1</v>
      </c>
      <c r="C282" s="3">
        <v>22.2</v>
      </c>
      <c r="D282" s="55">
        <f>D162</f>
        <v>95.798000000000002</v>
      </c>
      <c r="E282" s="55">
        <f>N162</f>
        <v>43.621753542865555</v>
      </c>
      <c r="F282" s="40">
        <f>N80</f>
        <v>17.62204900687977</v>
      </c>
      <c r="G282" s="40">
        <f>(E282+F282)/2</f>
        <v>30.621901274872663</v>
      </c>
      <c r="H282" s="3">
        <f>_xlfn.RANK.AVG(G282,$G$282:$G$329,0)</f>
        <v>33</v>
      </c>
      <c r="I282" s="121" t="s">
        <v>201</v>
      </c>
    </row>
    <row r="283" spans="1:51" ht="18.5" x14ac:dyDescent="0.35">
      <c r="A283" s="59">
        <v>2</v>
      </c>
      <c r="B283" s="22" t="s">
        <v>2</v>
      </c>
      <c r="C283" s="3">
        <v>21.6</v>
      </c>
      <c r="D283" s="55">
        <f>D163</f>
        <v>93.367999999999995</v>
      </c>
      <c r="E283" s="55">
        <f>N163</f>
        <v>67.636332102791442</v>
      </c>
      <c r="F283" s="40">
        <f>N81</f>
        <v>127.73784700500468</v>
      </c>
      <c r="G283" s="40">
        <f t="shared" ref="G283:G285" si="49">(E283+F283)/2</f>
        <v>97.687089553898062</v>
      </c>
      <c r="H283" s="3">
        <f t="shared" ref="H283:H329" si="50">_xlfn.RANK.AVG(G283,$G$282:$G$329,0)</f>
        <v>23</v>
      </c>
      <c r="I283" s="121" t="s">
        <v>202</v>
      </c>
      <c r="AV283" s="40"/>
      <c r="AW283" s="40"/>
    </row>
    <row r="284" spans="1:51" ht="18.5" x14ac:dyDescent="0.35">
      <c r="A284" s="59">
        <v>3</v>
      </c>
      <c r="B284" s="22" t="s">
        <v>110</v>
      </c>
      <c r="C284" s="23">
        <v>25.6</v>
      </c>
      <c r="D284" s="55">
        <f>D164</f>
        <v>76.358000000000004</v>
      </c>
      <c r="E284" s="55">
        <f>N164</f>
        <v>19.704721102092854</v>
      </c>
      <c r="F284" s="40">
        <f>N82</f>
        <v>206.89074191941762</v>
      </c>
      <c r="G284" s="40">
        <f t="shared" si="49"/>
        <v>113.29773151075524</v>
      </c>
      <c r="H284" s="3">
        <f t="shared" si="50"/>
        <v>22</v>
      </c>
      <c r="I284" s="121" t="s">
        <v>203</v>
      </c>
      <c r="AV284" s="40"/>
      <c r="AW284" s="40"/>
    </row>
    <row r="285" spans="1:51" ht="18.5" x14ac:dyDescent="0.35">
      <c r="A285" s="59">
        <v>4</v>
      </c>
      <c r="B285" s="22" t="s">
        <v>4</v>
      </c>
      <c r="C285" s="3">
        <v>11.4</v>
      </c>
      <c r="D285" s="55">
        <f>D165</f>
        <v>83.64800000000001</v>
      </c>
      <c r="E285" s="55">
        <f>N165</f>
        <v>6.9013107823061786</v>
      </c>
      <c r="F285" s="40">
        <f>N83</f>
        <v>29.350524028065841</v>
      </c>
      <c r="G285" s="40">
        <f t="shared" si="49"/>
        <v>18.125917405186009</v>
      </c>
      <c r="H285" s="3">
        <f t="shared" si="50"/>
        <v>34</v>
      </c>
      <c r="I285" s="121" t="s">
        <v>204</v>
      </c>
      <c r="AV285" s="40"/>
      <c r="AW285" s="40"/>
      <c r="AX285" s="3"/>
      <c r="AY285" s="3"/>
    </row>
    <row r="286" spans="1:51" ht="18.5" x14ac:dyDescent="0.35">
      <c r="A286" s="59">
        <v>5</v>
      </c>
      <c r="B286" s="22"/>
      <c r="C286" s="66"/>
      <c r="D286" s="55"/>
      <c r="E286" s="153"/>
      <c r="F286" s="153"/>
      <c r="G286" s="153"/>
      <c r="H286" s="3"/>
      <c r="I286" s="121"/>
      <c r="AV286" s="40"/>
      <c r="AW286" s="40"/>
      <c r="AX286" s="3"/>
      <c r="AY286" s="3"/>
    </row>
    <row r="287" spans="1:51" ht="18.5" x14ac:dyDescent="0.35">
      <c r="A287" s="59">
        <v>6</v>
      </c>
      <c r="B287" s="22" t="s">
        <v>6</v>
      </c>
      <c r="C287" s="3">
        <v>23.4</v>
      </c>
      <c r="D287" s="55">
        <f>D167</f>
        <v>100</v>
      </c>
      <c r="E287" s="55">
        <f>N167</f>
        <v>72.539839493688902</v>
      </c>
      <c r="F287" s="40">
        <f>N85</f>
        <v>21.561524434402294</v>
      </c>
      <c r="G287" s="40">
        <f t="shared" ref="G287:G289" si="51">(E287+F287)/2</f>
        <v>47.050681964045594</v>
      </c>
      <c r="H287" s="3">
        <f t="shared" si="50"/>
        <v>30</v>
      </c>
      <c r="I287" s="121" t="s">
        <v>205</v>
      </c>
      <c r="AV287" s="40"/>
      <c r="AW287" s="40"/>
      <c r="AX287" s="3"/>
      <c r="AY287" s="3"/>
    </row>
    <row r="288" spans="1:51" ht="18.5" x14ac:dyDescent="0.35">
      <c r="A288" s="59">
        <v>7</v>
      </c>
      <c r="B288" s="22" t="s">
        <v>117</v>
      </c>
      <c r="C288" s="7">
        <v>36.9</v>
      </c>
      <c r="D288" s="55">
        <f>D168</f>
        <v>62.993000000000009</v>
      </c>
      <c r="E288" s="55">
        <f>N168</f>
        <v>66.957953862817661</v>
      </c>
      <c r="F288" s="40">
        <f>N86</f>
        <v>660.99582836600905</v>
      </c>
      <c r="G288" s="40">
        <f t="shared" si="51"/>
        <v>363.97689111441338</v>
      </c>
      <c r="H288" s="3">
        <f t="shared" si="50"/>
        <v>3</v>
      </c>
      <c r="I288" s="121" t="s">
        <v>206</v>
      </c>
      <c r="AV288" s="40"/>
      <c r="AW288" s="40"/>
      <c r="AX288" s="3"/>
      <c r="AY288" s="3"/>
    </row>
    <row r="289" spans="1:51" ht="18.5" x14ac:dyDescent="0.35">
      <c r="A289" s="59">
        <v>8</v>
      </c>
      <c r="B289" s="22" t="s">
        <v>122</v>
      </c>
      <c r="C289" s="7">
        <v>24.8</v>
      </c>
      <c r="D289" s="55">
        <f>D169</f>
        <v>66.638000000000005</v>
      </c>
      <c r="E289" s="55">
        <f>N169</f>
        <v>19.988794790557712</v>
      </c>
      <c r="F289" s="40">
        <f>N87</f>
        <v>67.759849504638211</v>
      </c>
      <c r="G289" s="40">
        <f t="shared" si="51"/>
        <v>43.874322147597965</v>
      </c>
      <c r="H289" s="3">
        <f t="shared" si="50"/>
        <v>31</v>
      </c>
      <c r="I289" s="121" t="s">
        <v>207</v>
      </c>
      <c r="AV289" s="40"/>
      <c r="AW289" s="40"/>
      <c r="AX289" s="3"/>
      <c r="AY289" s="3"/>
    </row>
    <row r="290" spans="1:51" ht="18.5" x14ac:dyDescent="0.35">
      <c r="A290" s="59">
        <v>9</v>
      </c>
      <c r="C290" s="3"/>
      <c r="D290" s="55"/>
      <c r="E290" s="153"/>
      <c r="F290" s="153"/>
      <c r="G290" s="153"/>
      <c r="H290" s="3"/>
      <c r="I290" s="89"/>
      <c r="AV290" s="40"/>
      <c r="AW290" s="40"/>
      <c r="AX290" s="3"/>
      <c r="AY290" s="3"/>
    </row>
    <row r="291" spans="1:51" ht="18.5" x14ac:dyDescent="0.35">
      <c r="A291" s="59">
        <v>10</v>
      </c>
      <c r="C291" s="3"/>
      <c r="D291" s="55"/>
      <c r="E291" s="153"/>
      <c r="F291" s="153"/>
      <c r="G291" s="153"/>
      <c r="H291" s="3"/>
      <c r="I291" s="89"/>
      <c r="AV291" s="40"/>
      <c r="AW291" s="40"/>
      <c r="AX291" s="3"/>
      <c r="AY291" s="3"/>
    </row>
    <row r="292" spans="1:51" ht="18.5" x14ac:dyDescent="0.35">
      <c r="A292" s="59">
        <v>11</v>
      </c>
      <c r="B292" s="58" t="s">
        <v>127</v>
      </c>
      <c r="C292" s="7">
        <v>46</v>
      </c>
      <c r="D292" s="55">
        <f t="shared" ref="D292:D300" si="52">D172</f>
        <v>54.488</v>
      </c>
      <c r="E292" s="55">
        <f t="shared" ref="E292:E300" si="53">N172</f>
        <v>153.53396538579179</v>
      </c>
      <c r="F292" s="40">
        <f t="shared" ref="F292:F300" si="54">N90</f>
        <v>252.22426789726305</v>
      </c>
      <c r="G292" s="40">
        <f t="shared" ref="G292:G300" si="55">(E292+F292)/2</f>
        <v>202.87911664152742</v>
      </c>
      <c r="H292" s="3">
        <f t="shared" si="50"/>
        <v>12</v>
      </c>
      <c r="I292" s="122" t="s">
        <v>208</v>
      </c>
      <c r="AV292" s="40"/>
      <c r="AW292" s="40"/>
      <c r="AX292" s="3"/>
      <c r="AY292" s="3"/>
    </row>
    <row r="293" spans="1:51" ht="18.5" x14ac:dyDescent="0.35">
      <c r="A293" s="59">
        <v>12</v>
      </c>
      <c r="B293" s="58" t="s">
        <v>128</v>
      </c>
      <c r="C293" s="3">
        <v>36.5</v>
      </c>
      <c r="D293" s="55">
        <f t="shared" si="52"/>
        <v>69.067999999999998</v>
      </c>
      <c r="E293" s="55">
        <f t="shared" si="53"/>
        <v>329.26562036256524</v>
      </c>
      <c r="F293" s="40">
        <f t="shared" si="54"/>
        <v>347.89895373940067</v>
      </c>
      <c r="G293" s="40">
        <f t="shared" si="55"/>
        <v>338.58228705098293</v>
      </c>
      <c r="H293" s="3">
        <f t="shared" si="50"/>
        <v>4</v>
      </c>
      <c r="I293" s="122" t="s">
        <v>209</v>
      </c>
      <c r="AV293" s="40"/>
      <c r="AW293" s="40"/>
      <c r="AX293" s="40"/>
      <c r="AY293" s="2"/>
    </row>
    <row r="294" spans="1:51" ht="18.5" x14ac:dyDescent="0.35">
      <c r="A294" s="59">
        <v>13</v>
      </c>
      <c r="B294" s="22" t="s">
        <v>14</v>
      </c>
      <c r="C294" s="3">
        <v>36.6</v>
      </c>
      <c r="D294" s="55">
        <f t="shared" si="52"/>
        <v>47.198</v>
      </c>
      <c r="E294" s="55">
        <f t="shared" si="53"/>
        <v>161.92307692307693</v>
      </c>
      <c r="F294" s="40">
        <f t="shared" si="54"/>
        <v>498.5470085470086</v>
      </c>
      <c r="G294" s="40">
        <f t="shared" si="55"/>
        <v>330.23504273504278</v>
      </c>
      <c r="H294" s="3">
        <f t="shared" si="50"/>
        <v>6</v>
      </c>
      <c r="I294" s="121" t="s">
        <v>129</v>
      </c>
      <c r="AV294" s="40"/>
      <c r="AW294" s="40"/>
      <c r="AX294" s="40"/>
      <c r="AY294" s="2"/>
    </row>
    <row r="295" spans="1:51" ht="18.5" x14ac:dyDescent="0.35">
      <c r="A295" s="59">
        <v>14</v>
      </c>
      <c r="B295" s="22" t="s">
        <v>15</v>
      </c>
      <c r="C295" s="3">
        <v>42.6</v>
      </c>
      <c r="D295" s="55">
        <f t="shared" si="52"/>
        <v>67.853000000000009</v>
      </c>
      <c r="E295" s="55">
        <f t="shared" si="53"/>
        <v>386.9241453142223</v>
      </c>
      <c r="F295" s="40">
        <f t="shared" si="54"/>
        <v>164.294959372812</v>
      </c>
      <c r="G295" s="40">
        <f t="shared" si="55"/>
        <v>275.60955234351718</v>
      </c>
      <c r="H295" s="3">
        <f t="shared" si="50"/>
        <v>8</v>
      </c>
      <c r="I295" s="121" t="s">
        <v>210</v>
      </c>
      <c r="AV295" s="40"/>
      <c r="AW295" s="40"/>
    </row>
    <row r="296" spans="1:51" ht="18.5" x14ac:dyDescent="0.35">
      <c r="A296" s="59">
        <v>15</v>
      </c>
      <c r="B296" s="22" t="s">
        <v>16</v>
      </c>
      <c r="C296" s="3">
        <v>27.6</v>
      </c>
      <c r="D296" s="55">
        <f t="shared" si="52"/>
        <v>36.262999999999998</v>
      </c>
      <c r="E296" s="55">
        <f t="shared" si="53"/>
        <v>202.20640982967703</v>
      </c>
      <c r="F296" s="40">
        <f t="shared" si="54"/>
        <v>149.95156231393671</v>
      </c>
      <c r="G296" s="40">
        <f t="shared" si="55"/>
        <v>176.07898607180687</v>
      </c>
      <c r="H296" s="3">
        <f t="shared" si="50"/>
        <v>17</v>
      </c>
      <c r="I296" s="121" t="s">
        <v>211</v>
      </c>
      <c r="AV296" s="40"/>
      <c r="AW296" s="40"/>
    </row>
    <row r="297" spans="1:51" ht="18.5" x14ac:dyDescent="0.35">
      <c r="A297" s="59">
        <v>16</v>
      </c>
      <c r="B297" s="22" t="s">
        <v>17</v>
      </c>
      <c r="C297" s="3">
        <v>48.6</v>
      </c>
      <c r="D297" s="55">
        <f t="shared" si="52"/>
        <v>39.908000000000001</v>
      </c>
      <c r="E297" s="55">
        <f t="shared" si="53"/>
        <v>158.25036449968664</v>
      </c>
      <c r="F297" s="40">
        <f t="shared" si="54"/>
        <v>197.04576949546356</v>
      </c>
      <c r="G297" s="40">
        <f t="shared" si="55"/>
        <v>177.64806699757509</v>
      </c>
      <c r="H297" s="3">
        <f t="shared" si="50"/>
        <v>15</v>
      </c>
      <c r="I297" s="121" t="s">
        <v>212</v>
      </c>
      <c r="AV297" s="40"/>
      <c r="AW297" s="40"/>
    </row>
    <row r="298" spans="1:51" ht="18.5" x14ac:dyDescent="0.35">
      <c r="A298" s="59">
        <v>17</v>
      </c>
      <c r="B298" s="22" t="s">
        <v>19</v>
      </c>
      <c r="C298" s="3">
        <v>40.799999999999997</v>
      </c>
      <c r="D298" s="55">
        <f t="shared" si="52"/>
        <v>28.972999999999999</v>
      </c>
      <c r="E298" s="55">
        <f t="shared" si="53"/>
        <v>279.15881058101922</v>
      </c>
      <c r="F298" s="40">
        <f t="shared" si="54"/>
        <v>259.50528183773065</v>
      </c>
      <c r="G298" s="40">
        <f t="shared" si="55"/>
        <v>269.33204620937494</v>
      </c>
      <c r="H298" s="3">
        <f t="shared" si="50"/>
        <v>9</v>
      </c>
      <c r="I298" s="121" t="s">
        <v>213</v>
      </c>
    </row>
    <row r="299" spans="1:51" ht="18.5" x14ac:dyDescent="0.35">
      <c r="A299" s="59">
        <v>18</v>
      </c>
      <c r="B299" s="22" t="s">
        <v>24</v>
      </c>
      <c r="C299" s="3">
        <v>49.2</v>
      </c>
      <c r="D299" s="55">
        <f t="shared" si="52"/>
        <v>38.692999999999998</v>
      </c>
      <c r="E299" s="55">
        <f t="shared" si="53"/>
        <v>614.8159602423749</v>
      </c>
      <c r="F299" s="40">
        <f t="shared" si="54"/>
        <v>525.70276968486451</v>
      </c>
      <c r="G299" s="40">
        <f t="shared" si="55"/>
        <v>570.25936496361965</v>
      </c>
      <c r="H299" s="3">
        <f t="shared" si="50"/>
        <v>1</v>
      </c>
      <c r="I299" s="121" t="s">
        <v>214</v>
      </c>
    </row>
    <row r="300" spans="1:51" ht="18.5" x14ac:dyDescent="0.35">
      <c r="A300" s="59">
        <v>19</v>
      </c>
      <c r="B300" s="22" t="s">
        <v>20</v>
      </c>
      <c r="C300" s="3">
        <v>41.4</v>
      </c>
      <c r="D300" s="55">
        <f t="shared" si="52"/>
        <v>37.478000000000002</v>
      </c>
      <c r="E300" s="55">
        <f t="shared" si="53"/>
        <v>18.442845310827327</v>
      </c>
      <c r="F300" s="40">
        <f t="shared" si="54"/>
        <v>327.44598544564178</v>
      </c>
      <c r="G300" s="40">
        <f t="shared" si="55"/>
        <v>172.94441537823457</v>
      </c>
      <c r="H300" s="3">
        <f t="shared" si="50"/>
        <v>19</v>
      </c>
      <c r="I300" s="121" t="s">
        <v>215</v>
      </c>
    </row>
    <row r="301" spans="1:51" ht="18.5" x14ac:dyDescent="0.35">
      <c r="A301" s="59">
        <v>20</v>
      </c>
      <c r="B301" s="22"/>
      <c r="C301" s="3"/>
      <c r="D301" s="55"/>
      <c r="E301" s="153"/>
      <c r="F301" s="153"/>
      <c r="G301" s="153"/>
      <c r="H301" s="3"/>
      <c r="I301" s="121"/>
    </row>
    <row r="302" spans="1:51" ht="18.5" x14ac:dyDescent="0.35">
      <c r="A302" s="59">
        <v>21</v>
      </c>
      <c r="B302" s="22" t="s">
        <v>22</v>
      </c>
      <c r="C302" s="3">
        <v>57</v>
      </c>
      <c r="D302" s="55">
        <f>D182</f>
        <v>24.113</v>
      </c>
      <c r="E302" s="55">
        <f>N182</f>
        <v>35.328025666450927</v>
      </c>
      <c r="F302" s="40">
        <f>N100</f>
        <v>534.46185927064198</v>
      </c>
      <c r="G302" s="40">
        <f t="shared" ref="G302:G303" si="56">(E302+F302)/2</f>
        <v>284.89494246854645</v>
      </c>
      <c r="H302" s="3">
        <f t="shared" si="50"/>
        <v>7</v>
      </c>
      <c r="I302" s="121" t="s">
        <v>216</v>
      </c>
    </row>
    <row r="303" spans="1:51" ht="18.5" x14ac:dyDescent="0.35">
      <c r="A303" s="59">
        <v>22</v>
      </c>
      <c r="B303" s="22" t="s">
        <v>23</v>
      </c>
      <c r="C303" s="3">
        <v>54.6</v>
      </c>
      <c r="D303" s="55">
        <f>D183</f>
        <v>27.757999999999999</v>
      </c>
      <c r="E303" s="55">
        <f>N183</f>
        <v>192.40434828198858</v>
      </c>
      <c r="F303" s="40">
        <f>N101</f>
        <v>754.1903037196679</v>
      </c>
      <c r="G303" s="40">
        <f t="shared" si="56"/>
        <v>473.29732600082821</v>
      </c>
      <c r="H303" s="3">
        <f t="shared" si="50"/>
        <v>2</v>
      </c>
      <c r="I303" s="121" t="s">
        <v>217</v>
      </c>
    </row>
    <row r="304" spans="1:51" ht="18.5" x14ac:dyDescent="0.35">
      <c r="A304" s="59">
        <v>23</v>
      </c>
      <c r="B304" s="22"/>
      <c r="C304" s="3"/>
      <c r="D304" s="55"/>
      <c r="E304" s="153"/>
      <c r="F304" s="153"/>
      <c r="G304" s="153"/>
      <c r="H304" s="3"/>
      <c r="I304" s="121"/>
    </row>
    <row r="305" spans="1:56" ht="18.5" x14ac:dyDescent="0.35">
      <c r="A305" s="59">
        <v>24</v>
      </c>
      <c r="B305" s="22"/>
      <c r="C305" s="3"/>
      <c r="D305" s="55"/>
      <c r="E305" s="153"/>
      <c r="F305" s="153"/>
      <c r="G305" s="153"/>
      <c r="H305" s="3"/>
      <c r="I305" s="121"/>
    </row>
    <row r="306" spans="1:56" ht="18.5" x14ac:dyDescent="0.35">
      <c r="A306" s="59">
        <v>25</v>
      </c>
      <c r="B306" s="22"/>
      <c r="C306" s="3"/>
      <c r="D306" s="55"/>
      <c r="E306" s="153"/>
      <c r="F306" s="153"/>
      <c r="G306" s="153"/>
      <c r="H306" s="3"/>
      <c r="I306" s="121"/>
    </row>
    <row r="307" spans="1:56" ht="18.5" x14ac:dyDescent="0.35">
      <c r="A307" s="59">
        <v>26</v>
      </c>
      <c r="B307" s="22" t="s">
        <v>28</v>
      </c>
      <c r="C307" s="3">
        <v>0.96</v>
      </c>
      <c r="D307" s="55">
        <f>D187</f>
        <v>94.582999999999998</v>
      </c>
      <c r="E307" s="55">
        <f>N187</f>
        <v>37.497507625685763</v>
      </c>
      <c r="F307" s="40">
        <f>N105</f>
        <v>31.872257031428717</v>
      </c>
      <c r="G307" s="40">
        <f t="shared" ref="G307:G308" si="57">(E307+F307)/2</f>
        <v>34.684882328557237</v>
      </c>
      <c r="H307" s="3">
        <f t="shared" si="50"/>
        <v>32</v>
      </c>
      <c r="I307" s="121" t="s">
        <v>218</v>
      </c>
    </row>
    <row r="308" spans="1:56" ht="18.5" x14ac:dyDescent="0.35">
      <c r="A308" s="59">
        <v>27</v>
      </c>
      <c r="B308" s="58" t="s">
        <v>137</v>
      </c>
      <c r="C308" s="3">
        <v>32</v>
      </c>
      <c r="D308" s="55">
        <f>D188</f>
        <v>55.703000000000003</v>
      </c>
      <c r="E308" s="55">
        <f>N188</f>
        <v>47.452911696647412</v>
      </c>
      <c r="F308" s="40">
        <f>N106</f>
        <v>198.5845762405568</v>
      </c>
      <c r="G308" s="40">
        <f t="shared" si="57"/>
        <v>123.01874396860211</v>
      </c>
      <c r="H308" s="3">
        <f t="shared" si="50"/>
        <v>21</v>
      </c>
      <c r="I308" s="122" t="s">
        <v>219</v>
      </c>
    </row>
    <row r="309" spans="1:56" ht="18.5" x14ac:dyDescent="0.35">
      <c r="A309" s="59">
        <v>28</v>
      </c>
      <c r="C309" s="7"/>
      <c r="D309" s="55"/>
      <c r="E309" s="153"/>
      <c r="F309" s="153"/>
      <c r="G309" s="153"/>
      <c r="H309" s="3"/>
      <c r="I309" s="89"/>
    </row>
    <row r="310" spans="1:56" ht="18.5" x14ac:dyDescent="0.35">
      <c r="A310" s="59">
        <v>29</v>
      </c>
      <c r="B310" s="22" t="s">
        <v>31</v>
      </c>
      <c r="C310" s="3">
        <v>29.4</v>
      </c>
      <c r="D310" s="55">
        <f t="shared" ref="D310:D315" si="58">D190</f>
        <v>86.078000000000003</v>
      </c>
      <c r="E310" s="55">
        <f t="shared" ref="E310:E315" si="59">N190</f>
        <v>130.09600854828005</v>
      </c>
      <c r="F310" s="40">
        <f t="shared" ref="F310:F315" si="60">N108</f>
        <v>243.31241523724026</v>
      </c>
      <c r="G310" s="40">
        <f t="shared" ref="G310:G315" si="61">(E310+F310)/2</f>
        <v>186.70421189276016</v>
      </c>
      <c r="H310" s="3">
        <f t="shared" si="50"/>
        <v>14</v>
      </c>
      <c r="I310" s="121" t="s">
        <v>220</v>
      </c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56" ht="18.5" x14ac:dyDescent="0.35">
      <c r="A311" s="59">
        <v>30</v>
      </c>
      <c r="B311" s="22" t="s">
        <v>58</v>
      </c>
      <c r="C311" s="3">
        <v>18</v>
      </c>
      <c r="D311" s="55">
        <f t="shared" si="58"/>
        <v>82.433000000000007</v>
      </c>
      <c r="E311" s="55">
        <f t="shared" si="59"/>
        <v>15.816227849741718</v>
      </c>
      <c r="F311" s="40">
        <f t="shared" si="60"/>
        <v>161.58314982065443</v>
      </c>
      <c r="G311" s="40">
        <f t="shared" si="61"/>
        <v>88.699688835198074</v>
      </c>
      <c r="H311" s="3">
        <f t="shared" si="50"/>
        <v>26</v>
      </c>
      <c r="I311" s="121" t="s">
        <v>221</v>
      </c>
      <c r="M311" s="180" t="s">
        <v>136</v>
      </c>
      <c r="O311" s="239" t="s">
        <v>314</v>
      </c>
      <c r="P311" s="180" t="s">
        <v>315</v>
      </c>
      <c r="Q311" s="223" t="s">
        <v>146</v>
      </c>
      <c r="R311" s="180" t="s">
        <v>316</v>
      </c>
      <c r="S311" s="224" t="s">
        <v>145</v>
      </c>
      <c r="T311" s="180" t="s">
        <v>308</v>
      </c>
      <c r="U311" s="202" t="s">
        <v>310</v>
      </c>
      <c r="V311" s="180" t="s">
        <v>309</v>
      </c>
      <c r="W311" s="225" t="s">
        <v>146</v>
      </c>
      <c r="X311" s="180" t="s">
        <v>311</v>
      </c>
      <c r="Y311" s="226" t="s">
        <v>313</v>
      </c>
      <c r="Z311" s="180" t="s">
        <v>312</v>
      </c>
      <c r="AC311" s="20" t="s">
        <v>300</v>
      </c>
      <c r="AD311" s="20"/>
      <c r="AE311" s="171"/>
      <c r="AF311" t="s">
        <v>236</v>
      </c>
      <c r="AJ311" s="175"/>
      <c r="AK311" t="s">
        <v>238</v>
      </c>
      <c r="AO311" s="178"/>
      <c r="AP311" t="s">
        <v>282</v>
      </c>
    </row>
    <row r="312" spans="1:56" ht="18.5" x14ac:dyDescent="0.35">
      <c r="A312" s="59">
        <v>31</v>
      </c>
      <c r="B312" s="22" t="s">
        <v>32</v>
      </c>
      <c r="C312" s="23">
        <v>31.2</v>
      </c>
      <c r="D312" s="55">
        <f t="shared" si="58"/>
        <v>78.787999999999997</v>
      </c>
      <c r="E312" s="55">
        <f t="shared" si="59"/>
        <v>58.906846794167251</v>
      </c>
      <c r="F312" s="40">
        <f t="shared" si="60"/>
        <v>117.60668603589939</v>
      </c>
      <c r="G312" s="40">
        <f t="shared" si="61"/>
        <v>88.256766415033326</v>
      </c>
      <c r="H312" s="3">
        <f t="shared" si="50"/>
        <v>27</v>
      </c>
      <c r="I312" s="121" t="s">
        <v>222</v>
      </c>
      <c r="P312" s="227" t="s">
        <v>303</v>
      </c>
      <c r="Q312" s="227"/>
      <c r="R312" s="227" t="s">
        <v>304</v>
      </c>
      <c r="S312" s="227"/>
      <c r="T312" s="227" t="s">
        <v>305</v>
      </c>
      <c r="U312" s="227"/>
      <c r="V312" s="227" t="s">
        <v>306</v>
      </c>
      <c r="AC312" s="180" t="s">
        <v>301</v>
      </c>
      <c r="AE312" s="172"/>
      <c r="AF312" t="s">
        <v>237</v>
      </c>
      <c r="AJ312" s="176"/>
      <c r="AK312" t="s">
        <v>239</v>
      </c>
      <c r="AO312" s="179"/>
      <c r="AP312" t="s">
        <v>240</v>
      </c>
    </row>
    <row r="313" spans="1:56" ht="18.5" x14ac:dyDescent="0.35">
      <c r="A313" s="59">
        <v>32</v>
      </c>
      <c r="B313" s="22" t="s">
        <v>54</v>
      </c>
      <c r="C313" s="23">
        <v>35.4</v>
      </c>
      <c r="D313" s="55">
        <f t="shared" si="58"/>
        <v>50.843000000000004</v>
      </c>
      <c r="E313" s="55">
        <f t="shared" si="59"/>
        <v>315.15255132986886</v>
      </c>
      <c r="F313" s="40">
        <f t="shared" si="60"/>
        <v>172.95923178723365</v>
      </c>
      <c r="G313" s="40">
        <f t="shared" si="61"/>
        <v>244.05589155855125</v>
      </c>
      <c r="H313" s="3">
        <f t="shared" si="50"/>
        <v>11</v>
      </c>
      <c r="I313" s="121" t="s">
        <v>223</v>
      </c>
      <c r="J313" s="234" t="s">
        <v>302</v>
      </c>
      <c r="K313" s="229">
        <f>CORREL(C282:C329,G282:G329)</f>
        <v>0.72621783424118314</v>
      </c>
      <c r="L313" s="230"/>
      <c r="M313" s="230"/>
      <c r="N313" s="230"/>
      <c r="O313" s="230"/>
      <c r="P313" s="231">
        <f>K313/SQRT((1-K313^2)/(V313-2))</f>
        <v>6.0683902653779098</v>
      </c>
      <c r="Q313" s="231"/>
      <c r="R313" s="232">
        <f>TDIST(ABS(P313), (V313-2), 2)</f>
        <v>7.8898784915202087E-7</v>
      </c>
      <c r="S313" s="231"/>
      <c r="T313" s="231">
        <f>_xlfn.T.INV.2T(0.05, (V313-2))</f>
        <v>2.0345152974493397</v>
      </c>
      <c r="U313" s="231"/>
      <c r="V313" s="233">
        <f>ROWS(C282:C329) - 13</f>
        <v>35</v>
      </c>
      <c r="AC313" s="180" t="s">
        <v>235</v>
      </c>
      <c r="AE313" s="173"/>
      <c r="AF313" t="s">
        <v>247</v>
      </c>
      <c r="AJ313" s="242"/>
      <c r="AK313" s="16" t="s">
        <v>319</v>
      </c>
      <c r="AO313" s="177"/>
      <c r="AP313" s="16" t="s">
        <v>285</v>
      </c>
      <c r="AQ313" s="123"/>
    </row>
    <row r="314" spans="1:56" ht="18.5" x14ac:dyDescent="0.35">
      <c r="A314" s="59">
        <v>33</v>
      </c>
      <c r="B314" s="58" t="s">
        <v>34</v>
      </c>
      <c r="C314" s="3">
        <v>26.6</v>
      </c>
      <c r="D314" s="55">
        <f t="shared" si="58"/>
        <v>73.927999999999997</v>
      </c>
      <c r="E314" s="55">
        <f t="shared" si="59"/>
        <v>6.2120737653563145</v>
      </c>
      <c r="F314" s="40">
        <f t="shared" si="60"/>
        <v>5.6636399066079175</v>
      </c>
      <c r="G314" s="40">
        <f t="shared" si="61"/>
        <v>5.9378568359821156</v>
      </c>
      <c r="H314" s="3">
        <f t="shared" si="50"/>
        <v>35</v>
      </c>
      <c r="I314" s="122" t="s">
        <v>224</v>
      </c>
      <c r="O314" s="1"/>
      <c r="P314" s="1"/>
      <c r="Q314" s="1"/>
      <c r="R314" s="1"/>
      <c r="S314" s="1"/>
      <c r="T314" s="1"/>
      <c r="U314" s="1"/>
      <c r="V314" s="1"/>
      <c r="W314" s="1"/>
      <c r="X314" s="1"/>
      <c r="AC314" s="181"/>
      <c r="AE314" s="174"/>
      <c r="AF314" t="s">
        <v>248</v>
      </c>
      <c r="AJ314" s="243"/>
      <c r="AK314" s="16" t="s">
        <v>320</v>
      </c>
      <c r="AO314" s="33"/>
      <c r="AP314" s="244" t="s">
        <v>295</v>
      </c>
      <c r="AS314" s="113"/>
      <c r="AT314" s="116"/>
    </row>
    <row r="315" spans="1:56" ht="18.5" x14ac:dyDescent="0.35">
      <c r="A315" s="59">
        <v>34</v>
      </c>
      <c r="B315" s="58" t="s">
        <v>46</v>
      </c>
      <c r="C315" s="3">
        <v>16.3</v>
      </c>
      <c r="D315" s="55">
        <f t="shared" si="58"/>
        <v>41.123000000000005</v>
      </c>
      <c r="E315" s="55">
        <f t="shared" si="59"/>
        <v>125.09307626695848</v>
      </c>
      <c r="F315" s="40">
        <f t="shared" si="60"/>
        <v>23.163179993123379</v>
      </c>
      <c r="G315" s="40">
        <f t="shared" si="61"/>
        <v>74.12812813004092</v>
      </c>
      <c r="H315" s="3">
        <f t="shared" si="50"/>
        <v>28</v>
      </c>
      <c r="I315" s="122" t="s">
        <v>225</v>
      </c>
      <c r="AB315" s="117"/>
      <c r="AC315" s="123" t="s">
        <v>298</v>
      </c>
      <c r="AD315" s="113"/>
      <c r="AE315" s="116"/>
      <c r="AF315" s="115"/>
      <c r="AG315" s="124"/>
      <c r="AH315" s="124"/>
      <c r="AI315" s="16"/>
      <c r="AK315" s="113"/>
      <c r="AL315" s="118"/>
      <c r="AM315" s="125"/>
      <c r="AN315" s="125"/>
      <c r="AO315" s="96"/>
      <c r="AQ315" s="113"/>
      <c r="AR315" s="19"/>
      <c r="AS315" s="113"/>
      <c r="AT315" s="116"/>
    </row>
    <row r="316" spans="1:56" ht="18.5" x14ac:dyDescent="0.35">
      <c r="A316" s="59">
        <v>35</v>
      </c>
      <c r="C316" s="3"/>
      <c r="D316" s="55"/>
      <c r="E316" s="153"/>
      <c r="F316" s="153"/>
      <c r="G316" s="153"/>
      <c r="H316" s="3"/>
      <c r="I316" s="89"/>
      <c r="V316" s="18"/>
      <c r="W316" s="2"/>
      <c r="X316" s="60"/>
      <c r="AB316" s="33"/>
      <c r="AC316" s="180" t="s">
        <v>296</v>
      </c>
      <c r="AD316" s="113"/>
      <c r="AE316" s="116"/>
      <c r="AF316" s="115"/>
      <c r="AG316" s="124"/>
      <c r="AH316" s="124"/>
      <c r="AI316" s="16"/>
      <c r="AJ316" s="124" t="s">
        <v>241</v>
      </c>
      <c r="AK316" s="16" t="s">
        <v>297</v>
      </c>
      <c r="AM316" s="125" t="s">
        <v>241</v>
      </c>
      <c r="AN316" s="96" t="s">
        <v>321</v>
      </c>
      <c r="AO316" s="125"/>
      <c r="AP316" s="125"/>
      <c r="AQ316" s="96"/>
      <c r="AS316" s="113"/>
      <c r="AT316" s="19"/>
    </row>
    <row r="317" spans="1:56" ht="18.5" x14ac:dyDescent="0.35">
      <c r="A317" s="59">
        <v>36</v>
      </c>
      <c r="B317" s="22" t="s">
        <v>37</v>
      </c>
      <c r="C317" s="3">
        <v>15.6</v>
      </c>
      <c r="D317" s="55">
        <f>D197</f>
        <v>58.132999999999996</v>
      </c>
      <c r="E317" s="55">
        <f>N197</f>
        <v>136.44417248783603</v>
      </c>
      <c r="F317" s="40">
        <f>N115</f>
        <v>56.998521676436468</v>
      </c>
      <c r="G317" s="40">
        <f t="shared" ref="G317" si="62">(E317+F317)/2</f>
        <v>96.721347082136248</v>
      </c>
      <c r="H317" s="3">
        <f t="shared" si="50"/>
        <v>24</v>
      </c>
      <c r="I317" s="121" t="s">
        <v>226</v>
      </c>
      <c r="V317" s="113"/>
      <c r="W317" s="115"/>
      <c r="AB317" s="113"/>
      <c r="AI317" s="227" t="s">
        <v>303</v>
      </c>
      <c r="AJ317" s="227"/>
      <c r="AK317" s="227" t="s">
        <v>304</v>
      </c>
      <c r="AL317" s="227"/>
      <c r="AM317" s="227" t="s">
        <v>305</v>
      </c>
      <c r="AN317" s="227"/>
      <c r="AO317" s="227" t="s">
        <v>306</v>
      </c>
      <c r="AW317" s="115"/>
      <c r="AX317" s="113"/>
      <c r="BA317" s="113"/>
      <c r="BB317" s="118"/>
      <c r="BC317" s="118"/>
      <c r="BD317" s="113"/>
    </row>
    <row r="318" spans="1:56" ht="18.5" x14ac:dyDescent="0.35">
      <c r="A318" s="59">
        <v>37</v>
      </c>
      <c r="C318" s="3"/>
      <c r="D318" s="55"/>
      <c r="E318" s="153"/>
      <c r="F318" s="153"/>
      <c r="G318" s="153"/>
      <c r="H318" s="3"/>
      <c r="I318" s="89"/>
      <c r="V318" s="18"/>
      <c r="W318" s="18"/>
      <c r="X318" s="60"/>
      <c r="AB318" s="18"/>
      <c r="AC318" s="234" t="s">
        <v>302</v>
      </c>
      <c r="AD318" s="229">
        <f>CORREL(C282:C329,D282:D329)</f>
        <v>-0.7236604471113337</v>
      </c>
      <c r="AE318" s="230"/>
      <c r="AF318" s="230"/>
      <c r="AG318" s="230"/>
      <c r="AH318" s="230"/>
      <c r="AI318" s="231">
        <f>AD318/SQRT((1-AD318^2)/(AO318-2))</f>
        <v>-6.02343770020269</v>
      </c>
      <c r="AJ318" s="231"/>
      <c r="AK318" s="232">
        <f>TDIST(ABS(AI318), (AO318-2), 2)</f>
        <v>9.0043895478643647E-7</v>
      </c>
      <c r="AL318" s="231"/>
      <c r="AM318" s="231">
        <f>_xlfn.T.INV.2T(0.05, (AO318-2))</f>
        <v>2.0345152974493397</v>
      </c>
      <c r="AN318" s="231"/>
      <c r="AO318" s="233">
        <f>ROWS(C282:V329) - 13</f>
        <v>35</v>
      </c>
      <c r="AU318" s="18"/>
      <c r="AV318" s="2"/>
      <c r="AW318" s="60"/>
      <c r="AZ318" s="60"/>
      <c r="BA318" s="18"/>
      <c r="BB318" s="18"/>
      <c r="BC318" s="60"/>
    </row>
    <row r="319" spans="1:56" ht="18.5" x14ac:dyDescent="0.35">
      <c r="A319" s="59">
        <v>38</v>
      </c>
      <c r="C319" s="3"/>
      <c r="D319" s="55"/>
      <c r="E319" s="153"/>
      <c r="F319" s="153"/>
      <c r="G319" s="153"/>
      <c r="H319" s="3"/>
      <c r="I319" s="89"/>
      <c r="V319" s="18"/>
      <c r="W319" s="18"/>
      <c r="X319" s="2"/>
      <c r="AB319" s="18"/>
      <c r="AC319" s="2"/>
      <c r="AD319" s="60"/>
      <c r="AE319" s="18"/>
      <c r="AF319" s="18"/>
      <c r="AG319" s="112"/>
      <c r="AH319" s="60"/>
      <c r="AI319" s="114"/>
      <c r="AJ319" s="65"/>
      <c r="AK319" s="65"/>
      <c r="AL319" s="18"/>
      <c r="AM319" s="18"/>
      <c r="AN319" s="60"/>
      <c r="AO319" s="114"/>
      <c r="AP319" s="65"/>
      <c r="AQ319" s="18"/>
      <c r="AR319" s="2"/>
      <c r="AS319" s="60"/>
      <c r="AT319" s="18"/>
      <c r="AU319" s="18"/>
      <c r="AV319" s="112"/>
      <c r="AW319" s="60"/>
      <c r="AX319" s="114"/>
      <c r="AY319" s="65"/>
      <c r="AZ319" s="65"/>
      <c r="BA319" s="18"/>
      <c r="BB319" s="18"/>
      <c r="BC319" s="60"/>
      <c r="BD319" s="114"/>
    </row>
    <row r="320" spans="1:56" ht="18.5" x14ac:dyDescent="0.35">
      <c r="A320" s="59">
        <v>39</v>
      </c>
      <c r="C320" s="3"/>
      <c r="D320" s="55"/>
      <c r="E320" s="153"/>
      <c r="F320" s="153"/>
      <c r="G320" s="153"/>
      <c r="H320" s="3"/>
      <c r="I320" s="89"/>
      <c r="V320" s="18"/>
      <c r="W320" s="18"/>
      <c r="X320" s="60"/>
      <c r="AB320" s="18"/>
      <c r="AC320" s="2"/>
      <c r="AD320" s="117"/>
      <c r="AE320" s="20"/>
      <c r="AS320" s="60"/>
      <c r="AT320" s="18"/>
      <c r="AU320" s="18"/>
      <c r="AV320" s="2"/>
      <c r="AW320" s="2"/>
      <c r="AZ320" s="2"/>
      <c r="BA320" s="18"/>
      <c r="BB320" s="18"/>
      <c r="BC320" s="60"/>
    </row>
    <row r="321" spans="1:55" ht="18.5" x14ac:dyDescent="0.35">
      <c r="A321" s="59">
        <v>40</v>
      </c>
      <c r="B321" s="22" t="s">
        <v>52</v>
      </c>
      <c r="C321" s="23">
        <v>43.8</v>
      </c>
      <c r="D321" s="55">
        <f>D201</f>
        <v>43.552999999999997</v>
      </c>
      <c r="E321" s="55">
        <f>N201</f>
        <v>76.38607573093438</v>
      </c>
      <c r="F321" s="40">
        <f>N119</f>
        <v>275.0517030229484</v>
      </c>
      <c r="G321" s="40">
        <f t="shared" ref="G321:G325" si="63">(E321+F321)/2</f>
        <v>175.71888937694138</v>
      </c>
      <c r="H321" s="3">
        <f t="shared" si="50"/>
        <v>18</v>
      </c>
      <c r="I321" s="121" t="s">
        <v>227</v>
      </c>
      <c r="V321" s="18"/>
      <c r="W321" s="18"/>
      <c r="X321" s="2"/>
      <c r="AB321" s="18"/>
      <c r="AC321" s="2"/>
      <c r="AD321" s="33"/>
      <c r="AS321" s="60"/>
      <c r="AT321" s="18"/>
      <c r="AU321" s="18"/>
      <c r="AW321" s="2"/>
      <c r="AZ321" s="60"/>
      <c r="BA321" s="18"/>
      <c r="BB321" s="18"/>
      <c r="BC321" s="60"/>
    </row>
    <row r="322" spans="1:55" ht="18.5" x14ac:dyDescent="0.35">
      <c r="A322" s="59">
        <v>41</v>
      </c>
      <c r="B322" s="58" t="s">
        <v>140</v>
      </c>
      <c r="C322" s="23">
        <v>20.3</v>
      </c>
      <c r="D322" s="55">
        <f>D202</f>
        <v>72.713000000000008</v>
      </c>
      <c r="E322" s="55">
        <f>N202</f>
        <v>86.192310415340259</v>
      </c>
      <c r="F322" s="40">
        <f>N120</f>
        <v>102.78295492206766</v>
      </c>
      <c r="G322" s="40">
        <f t="shared" si="63"/>
        <v>94.487632668703952</v>
      </c>
      <c r="H322" s="3">
        <f t="shared" si="50"/>
        <v>25</v>
      </c>
      <c r="I322" s="122" t="s">
        <v>228</v>
      </c>
      <c r="V322" s="18"/>
      <c r="W322" s="18"/>
      <c r="X322" s="60"/>
      <c r="AB322" s="18"/>
      <c r="AC322" s="2"/>
      <c r="AD322" s="117" t="s">
        <v>284</v>
      </c>
      <c r="AE322" s="20"/>
      <c r="AS322" s="60"/>
      <c r="AT322" s="18"/>
      <c r="AU322" s="18"/>
      <c r="AV322" s="2"/>
      <c r="AW322" s="2"/>
      <c r="AX322" s="113"/>
      <c r="AZ322" s="18"/>
      <c r="BA322" s="18"/>
      <c r="BB322" s="18"/>
      <c r="BC322" s="2"/>
    </row>
    <row r="323" spans="1:55" ht="18.5" x14ac:dyDescent="0.35">
      <c r="A323" s="59">
        <v>42</v>
      </c>
      <c r="B323" s="22" t="s">
        <v>39</v>
      </c>
      <c r="C323" s="3">
        <v>51</v>
      </c>
      <c r="D323" s="55">
        <f>D203</f>
        <v>35.048000000000002</v>
      </c>
      <c r="E323" s="55">
        <f>N203</f>
        <v>451.8659770976293</v>
      </c>
      <c r="F323" s="40">
        <f>N121</f>
        <v>223.67321712605093</v>
      </c>
      <c r="G323" s="40">
        <f t="shared" si="63"/>
        <v>337.76959711184008</v>
      </c>
      <c r="H323" s="3">
        <f t="shared" si="50"/>
        <v>5</v>
      </c>
      <c r="I323" s="121" t="s">
        <v>229</v>
      </c>
      <c r="V323" s="18"/>
      <c r="W323" s="2"/>
      <c r="X323" s="60"/>
      <c r="AB323" s="18"/>
      <c r="AC323" s="112"/>
      <c r="AD323" s="33" t="s">
        <v>197</v>
      </c>
      <c r="AS323" s="60"/>
      <c r="AT323" s="18"/>
      <c r="AU323" s="114"/>
      <c r="AV323" s="65"/>
      <c r="AW323" s="65"/>
      <c r="AX323" s="18"/>
      <c r="AY323" s="18"/>
      <c r="AZ323" s="2"/>
      <c r="BA323" s="18"/>
      <c r="BB323" s="112"/>
      <c r="BC323" s="60"/>
    </row>
    <row r="324" spans="1:55" ht="18.5" x14ac:dyDescent="0.35">
      <c r="A324" s="59">
        <v>43</v>
      </c>
      <c r="B324" s="22" t="s">
        <v>40</v>
      </c>
      <c r="C324" s="3">
        <v>48.6</v>
      </c>
      <c r="D324" s="55">
        <f>D204</f>
        <v>33.832999999999998</v>
      </c>
      <c r="E324" s="55">
        <f>N204</f>
        <v>214.54530811935737</v>
      </c>
      <c r="F324" s="40">
        <f>N122</f>
        <v>183.87882114691004</v>
      </c>
      <c r="G324" s="40">
        <f t="shared" si="63"/>
        <v>199.21206463313371</v>
      </c>
      <c r="H324" s="3">
        <f t="shared" si="50"/>
        <v>13</v>
      </c>
      <c r="I324" s="121" t="s">
        <v>230</v>
      </c>
      <c r="V324" s="18"/>
      <c r="W324" s="18"/>
      <c r="X324" s="2"/>
      <c r="AB324" s="114"/>
      <c r="AC324" s="65"/>
      <c r="AD324" s="113" t="s">
        <v>60</v>
      </c>
      <c r="AE324" s="19"/>
      <c r="AF324" s="113"/>
      <c r="AG324" s="113"/>
      <c r="AH324" s="113" t="s">
        <v>61</v>
      </c>
      <c r="AI324" s="116"/>
      <c r="AJ324" s="115"/>
      <c r="AK324" s="113" t="s">
        <v>196</v>
      </c>
      <c r="AN324" s="113" t="s">
        <v>199</v>
      </c>
      <c r="AO324" s="118"/>
      <c r="AP324" s="118"/>
      <c r="AQ324" s="113"/>
      <c r="AS324" s="65"/>
      <c r="AT324" s="114"/>
      <c r="AU324" s="18"/>
      <c r="AV324" s="2"/>
      <c r="AW324" s="60"/>
      <c r="AX324" s="18"/>
      <c r="AY324" s="18"/>
      <c r="AZ324" s="60"/>
      <c r="BA324" s="18"/>
      <c r="BB324" s="2"/>
      <c r="BC324" s="60"/>
    </row>
    <row r="325" spans="1:55" ht="18.5" x14ac:dyDescent="0.35">
      <c r="A325" s="59">
        <v>44</v>
      </c>
      <c r="B325" s="22" t="s">
        <v>41</v>
      </c>
      <c r="C325" s="3">
        <v>28.2</v>
      </c>
      <c r="D325" s="55">
        <f>D205</f>
        <v>32.618000000000002</v>
      </c>
      <c r="E325" s="55">
        <f>N205</f>
        <v>467.76570302157131</v>
      </c>
      <c r="F325" s="40">
        <f>N123</f>
        <v>25.392018045405326</v>
      </c>
      <c r="G325" s="40">
        <f t="shared" si="63"/>
        <v>246.57886053348832</v>
      </c>
      <c r="H325" s="3">
        <f t="shared" si="50"/>
        <v>10</v>
      </c>
      <c r="I325" s="121" t="s">
        <v>231</v>
      </c>
      <c r="V325" s="18"/>
      <c r="W325" s="18"/>
      <c r="X325" s="2"/>
      <c r="AB325" s="18"/>
      <c r="AC325" s="2"/>
      <c r="AD325" s="18" t="s">
        <v>40</v>
      </c>
      <c r="AE325" s="2"/>
      <c r="AF325" s="60">
        <v>15</v>
      </c>
      <c r="AG325" s="18"/>
      <c r="AH325" s="18" t="s">
        <v>15</v>
      </c>
      <c r="AI325" s="2"/>
      <c r="AJ325" s="60">
        <v>36</v>
      </c>
      <c r="AK325" t="s">
        <v>141</v>
      </c>
      <c r="AM325" s="60">
        <v>59</v>
      </c>
      <c r="AN325" s="18" t="s">
        <v>16</v>
      </c>
      <c r="AO325" s="18"/>
      <c r="AP325" s="60">
        <v>19</v>
      </c>
      <c r="AS325" s="60"/>
      <c r="AT325" s="18"/>
      <c r="AU325" s="18"/>
      <c r="AV325" s="2"/>
      <c r="AW325" s="60"/>
      <c r="AX325" s="18"/>
      <c r="AZ325" s="18"/>
      <c r="BA325" s="18"/>
      <c r="BB325" s="18"/>
      <c r="BC325" s="60"/>
    </row>
    <row r="326" spans="1:55" ht="18.5" x14ac:dyDescent="0.35">
      <c r="A326" s="59">
        <v>45</v>
      </c>
      <c r="C326" s="3"/>
      <c r="D326" s="55"/>
      <c r="E326" s="153"/>
      <c r="F326" s="153"/>
      <c r="G326" s="153"/>
      <c r="H326" s="3"/>
      <c r="I326" s="89"/>
      <c r="V326" s="18"/>
      <c r="W326" s="18"/>
      <c r="X326" s="60"/>
      <c r="Y326" s="60"/>
      <c r="AB326" s="18"/>
      <c r="AC326" s="60"/>
      <c r="AD326" s="18" t="s">
        <v>22</v>
      </c>
      <c r="AE326" s="2"/>
      <c r="AF326" s="60">
        <v>17</v>
      </c>
      <c r="AG326" s="18"/>
      <c r="AH326" s="18" t="s">
        <v>137</v>
      </c>
      <c r="AI326" s="112"/>
      <c r="AJ326" s="60">
        <v>44</v>
      </c>
      <c r="AK326" s="114" t="s">
        <v>64</v>
      </c>
      <c r="AL326" s="65"/>
      <c r="AM326" s="65">
        <v>65</v>
      </c>
      <c r="AN326" s="18" t="s">
        <v>52</v>
      </c>
      <c r="AO326" s="18"/>
      <c r="AP326" s="60">
        <v>24</v>
      </c>
      <c r="AQ326" s="114"/>
      <c r="AS326" s="60"/>
      <c r="AT326" s="18"/>
      <c r="AU326" s="18"/>
      <c r="AW326" s="2"/>
      <c r="AX326" s="18"/>
      <c r="AZ326" s="18"/>
      <c r="BA326" s="18"/>
      <c r="BB326" s="18"/>
      <c r="BC326" s="60"/>
    </row>
    <row r="327" spans="1:55" ht="18.5" x14ac:dyDescent="0.35">
      <c r="A327" s="59">
        <v>46</v>
      </c>
      <c r="B327" s="22" t="s">
        <v>43</v>
      </c>
      <c r="C327" s="3">
        <v>45.6</v>
      </c>
      <c r="D327" s="55">
        <f>D207</f>
        <v>25.327999999999999</v>
      </c>
      <c r="E327" s="55">
        <f>N207</f>
        <v>321.11056210711672</v>
      </c>
      <c r="F327" s="40">
        <f>N125</f>
        <v>31.506281683436722</v>
      </c>
      <c r="G327" s="40">
        <f t="shared" ref="G327:G329" si="64">(E327+F327)/2</f>
        <v>176.30842189527672</v>
      </c>
      <c r="H327" s="3">
        <f t="shared" si="50"/>
        <v>16</v>
      </c>
      <c r="I327" s="121" t="s">
        <v>232</v>
      </c>
      <c r="V327" s="18"/>
      <c r="W327" s="112"/>
      <c r="X327" s="60"/>
      <c r="Y327" s="60"/>
      <c r="AB327" s="18"/>
      <c r="AC327" s="112"/>
      <c r="AD327" s="18" t="s">
        <v>24</v>
      </c>
      <c r="AE327" s="2"/>
      <c r="AF327" s="60">
        <v>20</v>
      </c>
      <c r="AG327" s="18"/>
      <c r="AH327" s="18" t="s">
        <v>117</v>
      </c>
      <c r="AI327" s="2"/>
      <c r="AJ327" s="2">
        <v>46</v>
      </c>
      <c r="AK327" t="s">
        <v>122</v>
      </c>
      <c r="AM327" s="2">
        <v>70</v>
      </c>
      <c r="AN327" s="18" t="s">
        <v>46</v>
      </c>
      <c r="AO327" s="18"/>
      <c r="AP327" s="60">
        <v>34</v>
      </c>
      <c r="AS327" s="60"/>
      <c r="AT327" s="18"/>
      <c r="AU327" s="113"/>
      <c r="AV327" s="2"/>
      <c r="AW327" s="60"/>
      <c r="AX327" s="18"/>
      <c r="AZ327" s="18"/>
      <c r="BA327" s="18"/>
      <c r="BB327" s="60"/>
    </row>
    <row r="328" spans="1:55" ht="18.5" x14ac:dyDescent="0.35">
      <c r="A328" s="59">
        <v>47</v>
      </c>
      <c r="B328" s="58" t="s">
        <v>141</v>
      </c>
      <c r="C328" s="7">
        <v>39.799999999999997</v>
      </c>
      <c r="D328" s="55">
        <f>D208</f>
        <v>64.207999999999998</v>
      </c>
      <c r="E328" s="55">
        <f>N208</f>
        <v>147.82846098700938</v>
      </c>
      <c r="F328" s="40">
        <f>N126</f>
        <v>128.59525014924023</v>
      </c>
      <c r="G328" s="40">
        <f t="shared" si="64"/>
        <v>138.2118555681248</v>
      </c>
      <c r="H328" s="3">
        <f t="shared" si="50"/>
        <v>20</v>
      </c>
      <c r="I328" s="122" t="s">
        <v>233</v>
      </c>
      <c r="V328" s="18"/>
      <c r="W328" s="2"/>
      <c r="X328" s="2"/>
      <c r="Y328" s="60"/>
      <c r="AB328" s="18"/>
      <c r="AC328" s="2"/>
      <c r="AD328" s="18" t="s">
        <v>23</v>
      </c>
      <c r="AE328" s="2"/>
      <c r="AF328" s="60">
        <v>21</v>
      </c>
      <c r="AG328" s="18"/>
      <c r="AH328" s="18" t="s">
        <v>110</v>
      </c>
      <c r="AJ328" s="2">
        <v>47</v>
      </c>
      <c r="AK328" t="s">
        <v>58</v>
      </c>
      <c r="AM328" s="60">
        <v>84</v>
      </c>
      <c r="AN328" s="18" t="s">
        <v>6</v>
      </c>
      <c r="AO328" s="18"/>
      <c r="AP328" s="60">
        <v>78</v>
      </c>
      <c r="AS328" s="60"/>
      <c r="AT328" s="18"/>
      <c r="AU328" s="18"/>
      <c r="AV328" s="2"/>
      <c r="AW328" s="60"/>
      <c r="AX328" s="18"/>
    </row>
    <row r="329" spans="1:55" ht="18.5" x14ac:dyDescent="0.35">
      <c r="A329" s="59">
        <v>48</v>
      </c>
      <c r="B329" s="22" t="s">
        <v>59</v>
      </c>
      <c r="C329" s="3">
        <v>14.4</v>
      </c>
      <c r="D329" s="55">
        <f>D209</f>
        <v>100</v>
      </c>
      <c r="E329" s="55">
        <f>N209</f>
        <v>17.694337650500515</v>
      </c>
      <c r="F329" s="40">
        <f>N127</f>
        <v>122.0661196876069</v>
      </c>
      <c r="G329" s="40">
        <f t="shared" si="64"/>
        <v>69.880228669053707</v>
      </c>
      <c r="H329" s="3">
        <f t="shared" si="50"/>
        <v>29</v>
      </c>
      <c r="I329" s="121" t="s">
        <v>234</v>
      </c>
      <c r="V329" s="18"/>
      <c r="W329" s="2"/>
      <c r="X329" s="2"/>
      <c r="Y329" s="60"/>
      <c r="AB329" s="18"/>
      <c r="AC329" s="112"/>
      <c r="AD329" s="18" t="s">
        <v>127</v>
      </c>
      <c r="AE329" s="2"/>
      <c r="AF329" s="60">
        <v>23</v>
      </c>
      <c r="AG329" s="18"/>
      <c r="AH329" s="18" t="s">
        <v>128</v>
      </c>
      <c r="AI329" s="2"/>
      <c r="AJ329" s="2">
        <v>52</v>
      </c>
      <c r="AK329" s="113" t="s">
        <v>318</v>
      </c>
      <c r="AM329" s="18"/>
      <c r="AN329" s="18" t="s">
        <v>140</v>
      </c>
      <c r="AO329" s="18"/>
      <c r="AP329" s="2">
        <v>92</v>
      </c>
      <c r="AS329" s="60"/>
      <c r="AT329" s="18"/>
      <c r="AU329" s="114"/>
      <c r="AV329" s="65"/>
      <c r="AW329" s="65"/>
      <c r="AX329" s="115"/>
    </row>
    <row r="330" spans="1:55" ht="15.5" x14ac:dyDescent="0.35">
      <c r="E330" s="108"/>
      <c r="V330" s="18"/>
      <c r="X330" s="2"/>
      <c r="Y330" s="60"/>
      <c r="AB330" s="18"/>
      <c r="AC330" s="112"/>
      <c r="AD330" s="18" t="s">
        <v>39</v>
      </c>
      <c r="AE330" s="112"/>
      <c r="AF330" s="60">
        <v>26</v>
      </c>
      <c r="AG330" s="18"/>
      <c r="AH330" s="18" t="s">
        <v>31</v>
      </c>
      <c r="AI330" s="2"/>
      <c r="AJ330" s="60">
        <v>62</v>
      </c>
      <c r="AK330" s="18" t="s">
        <v>2</v>
      </c>
      <c r="AL330" s="18"/>
      <c r="AM330" s="60">
        <v>127</v>
      </c>
      <c r="AN330" s="18" t="s">
        <v>4</v>
      </c>
      <c r="AO330" s="112"/>
      <c r="AP330" s="60">
        <v>95</v>
      </c>
      <c r="AS330" s="60"/>
      <c r="AT330" s="115"/>
      <c r="AU330" s="18"/>
      <c r="AV330" s="112"/>
      <c r="AW330" s="60"/>
    </row>
    <row r="331" spans="1:55" ht="15.5" x14ac:dyDescent="0.35">
      <c r="A331" s="214" t="s">
        <v>287</v>
      </c>
      <c r="B331" s="21" t="s">
        <v>286</v>
      </c>
      <c r="E331" s="108"/>
      <c r="V331" s="18"/>
      <c r="X331" s="2"/>
      <c r="AB331" s="114"/>
      <c r="AC331" s="65"/>
      <c r="AD331" s="114" t="s">
        <v>64</v>
      </c>
      <c r="AE331" s="65"/>
      <c r="AF331" s="65">
        <v>26.5</v>
      </c>
      <c r="AG331" s="114"/>
      <c r="AH331" s="114" t="s">
        <v>64</v>
      </c>
      <c r="AI331" s="65"/>
      <c r="AJ331" s="65">
        <v>63</v>
      </c>
      <c r="AK331" s="114" t="s">
        <v>64</v>
      </c>
      <c r="AL331" s="65"/>
      <c r="AM331" s="65">
        <v>134</v>
      </c>
      <c r="AN331" s="18" t="s">
        <v>59</v>
      </c>
      <c r="AO331" s="2"/>
      <c r="AP331" s="60">
        <v>119</v>
      </c>
      <c r="AS331" s="65"/>
      <c r="AT331" s="115"/>
      <c r="AU331" s="18"/>
      <c r="AW331" s="2"/>
    </row>
    <row r="332" spans="1:55" ht="15.5" x14ac:dyDescent="0.35">
      <c r="E332" s="108"/>
      <c r="AB332" s="18"/>
      <c r="AC332" s="2"/>
      <c r="AD332" s="18" t="s">
        <v>19</v>
      </c>
      <c r="AE332" s="2"/>
      <c r="AF332" s="60">
        <v>27</v>
      </c>
      <c r="AG332" s="18"/>
      <c r="AH332" s="18" t="s">
        <v>54</v>
      </c>
      <c r="AI332" s="2"/>
      <c r="AJ332" s="60">
        <v>65</v>
      </c>
      <c r="AK332" s="18" t="s">
        <v>28</v>
      </c>
      <c r="AL332" s="18"/>
      <c r="AM332" s="60">
        <v>140</v>
      </c>
      <c r="AN332" s="18" t="s">
        <v>50</v>
      </c>
      <c r="AO332" s="18"/>
      <c r="AP332" s="60">
        <v>122</v>
      </c>
    </row>
    <row r="333" spans="1:55" ht="18.5" x14ac:dyDescent="0.35">
      <c r="E333" s="109"/>
      <c r="F333" s="11"/>
      <c r="G333" s="11"/>
      <c r="AB333" s="18"/>
      <c r="AC333" s="112"/>
      <c r="AD333" s="18" t="s">
        <v>17</v>
      </c>
      <c r="AE333" s="60"/>
      <c r="AF333" s="60">
        <v>28</v>
      </c>
      <c r="AG333" s="18"/>
      <c r="AH333" s="18" t="s">
        <v>37</v>
      </c>
      <c r="AJ333" s="2">
        <v>116</v>
      </c>
      <c r="AK333" s="18"/>
      <c r="AM333" s="18"/>
      <c r="AN333" s="113" t="s">
        <v>198</v>
      </c>
      <c r="AP333" s="18"/>
    </row>
    <row r="334" spans="1:55" ht="15.5" x14ac:dyDescent="0.35">
      <c r="E334" s="110"/>
      <c r="F334" s="182"/>
      <c r="G334" s="11"/>
      <c r="AB334" s="113"/>
      <c r="AC334" s="116"/>
      <c r="AD334" s="18" t="s">
        <v>20</v>
      </c>
      <c r="AE334" s="112"/>
      <c r="AF334" s="60">
        <v>29</v>
      </c>
      <c r="AG334" s="18"/>
      <c r="AH334" s="113" t="s">
        <v>62</v>
      </c>
      <c r="AI334" s="2"/>
      <c r="AJ334" s="60"/>
      <c r="AK334" s="18"/>
      <c r="AM334" s="18"/>
      <c r="AN334" s="18" t="s">
        <v>41</v>
      </c>
      <c r="AO334" s="18"/>
      <c r="AP334" s="2">
        <v>30</v>
      </c>
    </row>
    <row r="335" spans="1:55" ht="15.5" x14ac:dyDescent="0.35">
      <c r="E335" s="110"/>
      <c r="F335" s="182"/>
      <c r="G335" s="11"/>
      <c r="AB335" s="32"/>
      <c r="AD335" s="18" t="s">
        <v>14</v>
      </c>
      <c r="AE335" s="2"/>
      <c r="AF335" s="60">
        <v>37</v>
      </c>
      <c r="AG335" s="18"/>
      <c r="AH335" s="18" t="s">
        <v>32</v>
      </c>
      <c r="AI335" s="2"/>
      <c r="AJ335" s="60">
        <v>57</v>
      </c>
      <c r="AK335" s="18"/>
      <c r="AN335" s="18"/>
      <c r="AO335" s="18"/>
      <c r="AP335" s="2"/>
    </row>
    <row r="336" spans="1:55" ht="15.5" x14ac:dyDescent="0.35">
      <c r="E336" s="110"/>
      <c r="F336" s="182"/>
      <c r="G336" s="11"/>
      <c r="AB336" s="18"/>
      <c r="AC336" s="2"/>
      <c r="AD336" s="18" t="s">
        <v>63</v>
      </c>
      <c r="AE336" s="112"/>
      <c r="AF336" s="60">
        <v>40</v>
      </c>
      <c r="AG336" s="18"/>
      <c r="AH336" s="114" t="s">
        <v>64</v>
      </c>
      <c r="AI336" s="65"/>
      <c r="AJ336" s="65">
        <v>62</v>
      </c>
      <c r="AK336" s="115"/>
    </row>
    <row r="337" spans="5:39" ht="15.5" x14ac:dyDescent="0.35">
      <c r="E337" s="110"/>
      <c r="F337" s="182"/>
      <c r="G337" s="11"/>
      <c r="AB337" s="18"/>
      <c r="AC337" s="112"/>
      <c r="AD337" s="18"/>
      <c r="AE337" s="112"/>
      <c r="AF337" s="60"/>
      <c r="AG337" s="115"/>
      <c r="AH337" s="18" t="s">
        <v>34</v>
      </c>
      <c r="AI337" s="112"/>
      <c r="AJ337" s="60">
        <v>67</v>
      </c>
    </row>
    <row r="338" spans="5:39" ht="15.5" x14ac:dyDescent="0.35">
      <c r="E338" s="74"/>
      <c r="F338" s="182"/>
      <c r="G338" s="11"/>
      <c r="AB338" s="18"/>
      <c r="AC338" s="2"/>
      <c r="AD338" s="2"/>
      <c r="AE338" s="18"/>
      <c r="AF338" s="18"/>
      <c r="AG338" s="2"/>
      <c r="AH338" s="2"/>
      <c r="AI338" s="18"/>
      <c r="AJ338" s="112"/>
      <c r="AL338" s="18"/>
      <c r="AM338" s="18"/>
    </row>
    <row r="339" spans="5:39" ht="15.5" x14ac:dyDescent="0.35">
      <c r="E339" s="74"/>
      <c r="F339" s="182"/>
      <c r="G339" s="11"/>
      <c r="AB339" s="18"/>
      <c r="AC339" s="2"/>
      <c r="AD339" s="2"/>
      <c r="AE339" s="114"/>
      <c r="AF339" s="114"/>
      <c r="AG339" s="65"/>
      <c r="AH339" s="65"/>
      <c r="AI339" s="18"/>
      <c r="AJ339" s="2"/>
      <c r="AL339" s="18"/>
      <c r="AM339" s="18"/>
    </row>
    <row r="340" spans="5:39" ht="15.5" x14ac:dyDescent="0.35">
      <c r="E340" s="74"/>
      <c r="F340" s="182"/>
      <c r="G340" s="11"/>
      <c r="AB340" s="18"/>
      <c r="AC340" s="2"/>
      <c r="AD340" s="2"/>
      <c r="AE340" s="18"/>
      <c r="AF340" s="18"/>
      <c r="AG340" s="112"/>
      <c r="AH340" s="112"/>
      <c r="AI340" s="18"/>
      <c r="AJ340" s="2"/>
      <c r="AL340" s="18"/>
      <c r="AM340" s="18"/>
    </row>
    <row r="341" spans="5:39" ht="15.5" x14ac:dyDescent="0.35">
      <c r="E341" s="74"/>
      <c r="F341" s="182"/>
      <c r="G341" s="11"/>
      <c r="AB341" s="114"/>
      <c r="AC341" s="65"/>
      <c r="AD341" s="65"/>
      <c r="AE341" s="18"/>
      <c r="AI341" s="18"/>
      <c r="AJ341" s="2"/>
      <c r="AL341" s="18"/>
      <c r="AM341" s="18"/>
    </row>
    <row r="342" spans="5:39" ht="15.5" x14ac:dyDescent="0.35">
      <c r="E342" s="111"/>
      <c r="F342" s="182"/>
      <c r="G342" s="11"/>
      <c r="AB342" s="18"/>
      <c r="AC342" s="112"/>
      <c r="AD342" s="112"/>
      <c r="AE342" s="18"/>
      <c r="AI342" s="114"/>
      <c r="AJ342" s="65"/>
      <c r="AL342" s="18"/>
      <c r="AM342" s="18"/>
    </row>
    <row r="343" spans="5:39" ht="15.5" x14ac:dyDescent="0.35">
      <c r="E343" s="107"/>
      <c r="F343" s="182"/>
      <c r="G343" s="11"/>
      <c r="AD343" s="18"/>
      <c r="AE343" s="18"/>
      <c r="AI343" s="18"/>
      <c r="AJ343" s="112"/>
      <c r="AL343" s="18"/>
      <c r="AM343" s="18"/>
    </row>
    <row r="344" spans="5:39" ht="15.5" x14ac:dyDescent="0.35">
      <c r="E344" s="74"/>
      <c r="F344" s="182"/>
      <c r="G344" s="11"/>
      <c r="AB344" s="18"/>
      <c r="AC344" s="2"/>
      <c r="AD344" s="18"/>
      <c r="AE344" s="18"/>
      <c r="AL344" s="18"/>
      <c r="AM344" s="18"/>
    </row>
    <row r="345" spans="5:39" ht="15.5" x14ac:dyDescent="0.35">
      <c r="E345" s="74"/>
      <c r="F345" s="182"/>
      <c r="G345" s="11"/>
      <c r="AB345" s="18"/>
      <c r="AC345" s="2"/>
      <c r="AD345" s="18"/>
      <c r="AE345" s="18"/>
      <c r="AL345" s="18"/>
      <c r="AM345" s="18"/>
    </row>
    <row r="346" spans="5:39" ht="15.5" x14ac:dyDescent="0.35">
      <c r="E346" s="110"/>
      <c r="F346" s="182"/>
      <c r="G346" s="11"/>
      <c r="AB346" s="18"/>
      <c r="AC346" s="2"/>
      <c r="AD346" s="18"/>
      <c r="AE346" s="18"/>
    </row>
    <row r="347" spans="5:39" ht="15.5" x14ac:dyDescent="0.35">
      <c r="E347" s="110"/>
      <c r="F347" s="182"/>
      <c r="G347" s="11"/>
      <c r="AB347" s="18"/>
      <c r="AC347" s="2"/>
      <c r="AD347" s="115"/>
      <c r="AE347" s="115"/>
    </row>
    <row r="348" spans="5:39" ht="15.5" x14ac:dyDescent="0.35">
      <c r="E348" s="110"/>
      <c r="F348" s="182"/>
      <c r="G348" s="11"/>
      <c r="AB348" s="115"/>
      <c r="AC348" s="116"/>
      <c r="AD348" s="115"/>
      <c r="AE348" s="115"/>
    </row>
    <row r="349" spans="5:39" ht="15.5" x14ac:dyDescent="0.35">
      <c r="E349" s="110"/>
      <c r="F349" s="182"/>
      <c r="G349" s="11"/>
      <c r="AB349" s="113"/>
      <c r="AC349" s="116"/>
      <c r="AD349" s="115"/>
      <c r="AE349" s="115"/>
    </row>
    <row r="350" spans="5:39" ht="15.5" x14ac:dyDescent="0.35">
      <c r="E350" s="110"/>
      <c r="F350" s="182"/>
      <c r="G350" s="11"/>
      <c r="AB350" s="18"/>
      <c r="AC350" s="112"/>
      <c r="AD350" s="18"/>
      <c r="AE350" s="115"/>
    </row>
    <row r="351" spans="5:39" ht="18.5" x14ac:dyDescent="0.35">
      <c r="E351" s="110"/>
      <c r="F351" s="182"/>
      <c r="G351" s="11"/>
      <c r="K351" s="20" t="s">
        <v>300</v>
      </c>
      <c r="L351" s="20"/>
      <c r="M351" s="171"/>
      <c r="N351" t="s">
        <v>236</v>
      </c>
      <c r="R351" s="175"/>
      <c r="S351" t="s">
        <v>238</v>
      </c>
      <c r="W351" s="178"/>
      <c r="X351" t="s">
        <v>282</v>
      </c>
      <c r="AC351" s="112"/>
      <c r="AD351" s="18"/>
      <c r="AE351" s="115"/>
    </row>
    <row r="352" spans="5:39" ht="18.5" x14ac:dyDescent="0.35">
      <c r="E352" s="110"/>
      <c r="F352" s="182"/>
      <c r="G352" s="11"/>
      <c r="K352" s="180" t="s">
        <v>301</v>
      </c>
      <c r="M352" s="172"/>
      <c r="N352" t="s">
        <v>237</v>
      </c>
      <c r="R352" s="176"/>
      <c r="S352" t="s">
        <v>239</v>
      </c>
      <c r="W352" s="179"/>
      <c r="X352" t="s">
        <v>240</v>
      </c>
      <c r="AC352" s="112"/>
      <c r="AD352" s="18"/>
      <c r="AE352" s="115"/>
    </row>
    <row r="353" spans="1:31" ht="18.5" x14ac:dyDescent="0.35">
      <c r="E353" s="110"/>
      <c r="F353" s="182"/>
      <c r="G353" s="11"/>
      <c r="K353" s="180" t="s">
        <v>235</v>
      </c>
      <c r="M353" s="173"/>
      <c r="N353" t="s">
        <v>247</v>
      </c>
      <c r="R353" s="242"/>
      <c r="S353" s="16" t="s">
        <v>319</v>
      </c>
      <c r="W353" s="177"/>
      <c r="X353" s="16" t="s">
        <v>285</v>
      </c>
      <c r="Y353" s="123"/>
      <c r="AC353" s="112"/>
      <c r="AD353" s="18"/>
      <c r="AE353" s="115"/>
    </row>
    <row r="354" spans="1:31" ht="18.5" x14ac:dyDescent="0.35">
      <c r="E354" s="110"/>
      <c r="F354" s="182"/>
      <c r="G354" s="11"/>
      <c r="K354" s="181"/>
      <c r="M354" s="174"/>
      <c r="N354" t="s">
        <v>248</v>
      </c>
      <c r="R354" s="243"/>
      <c r="S354" s="16" t="s">
        <v>320</v>
      </c>
      <c r="W354" s="33"/>
      <c r="X354" s="245" t="s">
        <v>295</v>
      </c>
      <c r="AA354" s="113"/>
      <c r="AB354" s="116"/>
      <c r="AC354" s="112"/>
      <c r="AD354" s="18"/>
      <c r="AE354" s="115"/>
    </row>
    <row r="355" spans="1:31" ht="15.5" x14ac:dyDescent="0.35">
      <c r="E355" s="110"/>
      <c r="F355" s="182"/>
      <c r="G355" s="11"/>
      <c r="K355" s="123" t="s">
        <v>298</v>
      </c>
      <c r="L355" s="113"/>
      <c r="M355" s="116"/>
      <c r="N355" s="115"/>
      <c r="O355" s="124"/>
      <c r="P355" s="124"/>
      <c r="Q355" s="16"/>
      <c r="S355" s="113"/>
      <c r="T355" s="118"/>
      <c r="U355" s="125"/>
      <c r="V355" s="125"/>
      <c r="W355" s="96"/>
      <c r="Y355" s="113"/>
      <c r="Z355" s="19"/>
      <c r="AA355" s="113"/>
      <c r="AB355" s="116"/>
      <c r="AC355" s="112"/>
      <c r="AD355" s="18"/>
      <c r="AE355" s="115"/>
    </row>
    <row r="356" spans="1:31" ht="15.5" x14ac:dyDescent="0.35">
      <c r="E356" s="110"/>
      <c r="F356" s="182"/>
      <c r="G356" s="11"/>
      <c r="P356" s="227" t="s">
        <v>303</v>
      </c>
      <c r="Q356" s="227"/>
      <c r="R356" s="227" t="s">
        <v>304</v>
      </c>
      <c r="S356" s="227"/>
      <c r="T356" s="227" t="s">
        <v>305</v>
      </c>
      <c r="U356" s="227"/>
      <c r="V356" s="227" t="s">
        <v>306</v>
      </c>
      <c r="AB356" s="18"/>
      <c r="AC356" s="2"/>
      <c r="AD356" s="115"/>
      <c r="AE356" s="115"/>
    </row>
    <row r="357" spans="1:31" ht="15.5" x14ac:dyDescent="0.35">
      <c r="E357" s="110"/>
      <c r="F357" s="182"/>
      <c r="G357" s="11"/>
      <c r="J357" s="234" t="s">
        <v>302</v>
      </c>
      <c r="K357" s="229">
        <f>CORREL(D282:D329,H282:H329)</f>
        <v>0.64896747093030049</v>
      </c>
      <c r="L357" s="230"/>
      <c r="M357" s="230"/>
      <c r="N357" s="230"/>
      <c r="O357" s="230"/>
      <c r="P357" s="231">
        <f>K357/SQRT((1-K357^2)/(V357-2))</f>
        <v>4.9000461779574787</v>
      </c>
      <c r="Q357" s="231"/>
      <c r="R357" s="232">
        <f>TDIST(ABS(P357), (V357-2), 2)</f>
        <v>2.4756760966304795E-5</v>
      </c>
      <c r="S357" s="231"/>
      <c r="T357" s="231">
        <f>_xlfn.T.INV.2T(0.05, (V357-2))</f>
        <v>2.0345152974493397</v>
      </c>
      <c r="U357" s="231"/>
      <c r="V357" s="237">
        <f>ROWS(D282:D329) - 13</f>
        <v>35</v>
      </c>
      <c r="AB357" s="18"/>
      <c r="AC357" s="2"/>
      <c r="AD357" s="115"/>
      <c r="AE357" s="115"/>
    </row>
    <row r="358" spans="1:31" ht="15.5" x14ac:dyDescent="0.35">
      <c r="E358" s="110"/>
      <c r="F358" s="182"/>
      <c r="G358" s="11"/>
      <c r="AB358" s="18"/>
      <c r="AC358" s="2"/>
      <c r="AD358" s="115"/>
      <c r="AE358" s="115"/>
    </row>
    <row r="359" spans="1:31" ht="15.5" x14ac:dyDescent="0.35">
      <c r="E359" s="110"/>
      <c r="F359" s="182"/>
      <c r="G359" s="11"/>
      <c r="AB359" s="18"/>
      <c r="AC359" s="2"/>
      <c r="AD359" s="115"/>
      <c r="AE359" s="115"/>
    </row>
    <row r="360" spans="1:31" ht="80.5" customHeight="1" x14ac:dyDescent="0.35">
      <c r="A360" s="150" t="s">
        <v>277</v>
      </c>
      <c r="B360" s="192" t="s">
        <v>280</v>
      </c>
      <c r="C360" s="158" t="s">
        <v>279</v>
      </c>
      <c r="D360" s="132" t="s">
        <v>278</v>
      </c>
      <c r="E360" s="194" t="s">
        <v>281</v>
      </c>
      <c r="F360" s="193"/>
      <c r="G360" s="136"/>
      <c r="AB360" s="114"/>
      <c r="AC360" s="65"/>
      <c r="AD360" s="18"/>
      <c r="AE360" s="115"/>
    </row>
    <row r="361" spans="1:31" ht="18.5" x14ac:dyDescent="0.35">
      <c r="A361" s="184"/>
      <c r="B361" s="40">
        <f>($G$302+$G$303+$G$323+$G$324+$G$299+$G$292)/6</f>
        <v>344.71873530324928</v>
      </c>
      <c r="C361" s="40">
        <f>($C$302+$C$303+$C$323+$C$324+$C$299+$C$292)/6</f>
        <v>51.066666666666663</v>
      </c>
      <c r="D361" s="40">
        <f>($D$302+$D$303+$D$323+$D$324+$D$299+$D$292)/6</f>
        <v>35.655499999999996</v>
      </c>
      <c r="E361" s="31" t="s">
        <v>236</v>
      </c>
      <c r="F361" s="182"/>
      <c r="G361" s="11"/>
      <c r="I361" s="3"/>
      <c r="AB361" s="18"/>
      <c r="AC361" s="112"/>
      <c r="AD361" s="115"/>
      <c r="AE361" s="115"/>
    </row>
    <row r="362" spans="1:31" ht="18.5" x14ac:dyDescent="0.35">
      <c r="A362" s="185"/>
      <c r="B362" s="40">
        <f>($G$294+$G$298+$G$300+$G$327+$G$297)/5</f>
        <v>225.29359864310081</v>
      </c>
      <c r="C362" s="40">
        <f>($C$294+$C$298+$C$300+$C$327+$C$297)/5</f>
        <v>42.6</v>
      </c>
      <c r="D362" s="40">
        <f>($D$294+$D$298+$D$300+$D$327+$D$297)/5</f>
        <v>35.777000000000001</v>
      </c>
      <c r="E362" s="31" t="s">
        <v>237</v>
      </c>
      <c r="F362" s="182"/>
      <c r="G362" s="11"/>
      <c r="I362" s="3"/>
    </row>
    <row r="363" spans="1:31" ht="18.5" x14ac:dyDescent="0.35">
      <c r="A363" s="186"/>
      <c r="B363" s="40">
        <f>($G$295+$G$284+$G$293+$G$308+$G$288)/5</f>
        <v>242.89704119765415</v>
      </c>
      <c r="C363" s="40">
        <f>($C$295+$C$284+$C$293+$C$308+$C$288)/5</f>
        <v>34.72</v>
      </c>
      <c r="D363" s="40">
        <f>($D$295+$D$284+$D$293+$D$308+$D$288)/5</f>
        <v>66.394999999999996</v>
      </c>
      <c r="E363" s="31" t="s">
        <v>238</v>
      </c>
      <c r="F363" s="182"/>
      <c r="G363" s="11"/>
      <c r="I363" s="3"/>
    </row>
    <row r="364" spans="1:31" ht="18.5" x14ac:dyDescent="0.35">
      <c r="A364" s="187"/>
      <c r="B364" s="40">
        <f>($G$313+$G$310+$G$317)/3</f>
        <v>175.82715017781587</v>
      </c>
      <c r="C364" s="40">
        <f>($C$313+$C$310+$C$317)/3</f>
        <v>26.799999999999997</v>
      </c>
      <c r="D364" s="40">
        <f>($D$313+$D$310+$D$317)/3</f>
        <v>65.017999999999986</v>
      </c>
      <c r="E364" s="31" t="s">
        <v>239</v>
      </c>
      <c r="F364" s="182"/>
      <c r="G364" s="11"/>
      <c r="I364" s="3"/>
    </row>
    <row r="365" spans="1:31" ht="18.5" x14ac:dyDescent="0.35">
      <c r="A365" s="188"/>
      <c r="B365" s="40">
        <f>($G$328)/1</f>
        <v>138.2118555681248</v>
      </c>
      <c r="C365" s="40">
        <f>($C$328)/1</f>
        <v>39.799999999999997</v>
      </c>
      <c r="D365" s="40">
        <f>($D$328)/1</f>
        <v>64.207999999999998</v>
      </c>
      <c r="E365" s="31" t="s">
        <v>282</v>
      </c>
      <c r="F365" s="182"/>
      <c r="G365" s="11"/>
      <c r="I365" s="3"/>
    </row>
    <row r="366" spans="1:31" ht="18.5" x14ac:dyDescent="0.35">
      <c r="A366" s="189"/>
      <c r="B366" s="40">
        <f>($G$289+$G$311)/2</f>
        <v>66.28700549139802</v>
      </c>
      <c r="C366" s="40">
        <f>($C$289+$C$311)/2</f>
        <v>21.4</v>
      </c>
      <c r="D366" s="40">
        <f>($D$289+$D$311)/2</f>
        <v>74.535500000000013</v>
      </c>
      <c r="E366" s="31" t="s">
        <v>240</v>
      </c>
      <c r="F366" s="182"/>
      <c r="G366" s="11"/>
      <c r="I366" s="3"/>
    </row>
    <row r="367" spans="1:31" ht="18.5" x14ac:dyDescent="0.35">
      <c r="A367" s="190"/>
      <c r="B367" s="40">
        <f>($G$312)/1</f>
        <v>88.256766415033326</v>
      </c>
      <c r="C367" s="40">
        <f>($C$312)/1</f>
        <v>31.2</v>
      </c>
      <c r="D367" s="40">
        <f>($D$312)/1</f>
        <v>78.787999999999997</v>
      </c>
      <c r="E367" s="31" t="s">
        <v>247</v>
      </c>
      <c r="F367" s="182"/>
      <c r="G367" s="11"/>
      <c r="I367" s="3"/>
    </row>
    <row r="368" spans="1:31" ht="18.5" x14ac:dyDescent="0.35">
      <c r="A368" s="191"/>
      <c r="B368" s="40">
        <f>($G$314)/1</f>
        <v>5.9378568359821156</v>
      </c>
      <c r="C368" s="40">
        <f>($C$314)/1</f>
        <v>26.6</v>
      </c>
      <c r="D368" s="40">
        <f>($D$314)/1</f>
        <v>73.927999999999997</v>
      </c>
      <c r="E368" s="31" t="s">
        <v>248</v>
      </c>
      <c r="F368" s="182"/>
      <c r="G368" s="11"/>
      <c r="I368" s="3"/>
    </row>
    <row r="369" spans="1:21" ht="18.5" x14ac:dyDescent="0.35">
      <c r="A369" s="241"/>
      <c r="B369" s="40">
        <f>($G$283)/1</f>
        <v>97.687089553898062</v>
      </c>
      <c r="C369" s="40">
        <f>($C$283)/1</f>
        <v>21.6</v>
      </c>
      <c r="D369" s="40">
        <f>($D$283)/1</f>
        <v>93.367999999999995</v>
      </c>
      <c r="E369" s="16" t="s">
        <v>319</v>
      </c>
      <c r="F369" s="182"/>
      <c r="G369" s="11"/>
    </row>
    <row r="370" spans="1:21" ht="18.5" x14ac:dyDescent="0.35">
      <c r="A370" s="240"/>
      <c r="B370" s="40">
        <f>($G$307)/1</f>
        <v>34.684882328557237</v>
      </c>
      <c r="C370" s="40">
        <f>($C$307)/1</f>
        <v>0.96</v>
      </c>
      <c r="D370" s="40">
        <f>($D$307)/1</f>
        <v>94.582999999999998</v>
      </c>
      <c r="E370" s="16" t="s">
        <v>320</v>
      </c>
      <c r="F370" s="182"/>
      <c r="G370" s="11"/>
    </row>
    <row r="371" spans="1:21" x14ac:dyDescent="0.35">
      <c r="F371" s="182"/>
      <c r="G371" s="11"/>
    </row>
    <row r="372" spans="1:21" x14ac:dyDescent="0.35">
      <c r="F372" s="182"/>
      <c r="G372" s="11"/>
    </row>
    <row r="373" spans="1:21" x14ac:dyDescent="0.35">
      <c r="F373" s="182"/>
      <c r="G373" s="11"/>
    </row>
    <row r="374" spans="1:21" x14ac:dyDescent="0.35">
      <c r="F374" s="182"/>
      <c r="G374" s="11"/>
    </row>
    <row r="375" spans="1:21" x14ac:dyDescent="0.35">
      <c r="F375" s="182"/>
      <c r="G375" s="11"/>
    </row>
    <row r="376" spans="1:21" x14ac:dyDescent="0.35">
      <c r="F376" s="182"/>
      <c r="G376" s="11"/>
    </row>
    <row r="377" spans="1:21" x14ac:dyDescent="0.35">
      <c r="F377" s="182"/>
      <c r="G377" s="11"/>
    </row>
    <row r="378" spans="1:21" x14ac:dyDescent="0.35">
      <c r="F378" s="182"/>
      <c r="G378" s="11"/>
    </row>
    <row r="379" spans="1:21" x14ac:dyDescent="0.35">
      <c r="F379" s="182"/>
      <c r="G379" s="11"/>
    </row>
    <row r="380" spans="1:21" x14ac:dyDescent="0.35">
      <c r="F380" s="182"/>
      <c r="G380" s="11"/>
    </row>
    <row r="381" spans="1:21" x14ac:dyDescent="0.35">
      <c r="F381" s="182"/>
      <c r="G381" s="11"/>
    </row>
    <row r="382" spans="1:21" x14ac:dyDescent="0.35">
      <c r="F382" s="182"/>
      <c r="G382" s="11"/>
    </row>
    <row r="383" spans="1:21" x14ac:dyDescent="0.35">
      <c r="F383" s="182"/>
      <c r="G383" s="11"/>
      <c r="K383" s="201"/>
      <c r="L383" s="201"/>
      <c r="M383" s="201"/>
      <c r="N383" s="201"/>
      <c r="O383" s="201"/>
      <c r="P383" s="201"/>
      <c r="Q383" s="204"/>
      <c r="R383" s="204"/>
      <c r="S383" s="204"/>
      <c r="T383" s="204"/>
      <c r="U383" s="204"/>
    </row>
    <row r="384" spans="1:21" x14ac:dyDescent="0.35">
      <c r="F384" s="182"/>
      <c r="G384" s="11"/>
    </row>
    <row r="385" spans="1:59" x14ac:dyDescent="0.35">
      <c r="F385" s="182"/>
      <c r="G385" s="11"/>
    </row>
    <row r="386" spans="1:59" ht="15.5" x14ac:dyDescent="0.35">
      <c r="F386" s="182"/>
      <c r="G386" s="11"/>
      <c r="K386" s="218" t="s">
        <v>291</v>
      </c>
      <c r="L386" s="202" t="s">
        <v>40</v>
      </c>
      <c r="M386" s="203" t="s">
        <v>22</v>
      </c>
      <c r="N386" s="203" t="s">
        <v>24</v>
      </c>
      <c r="O386" s="203" t="s">
        <v>23</v>
      </c>
      <c r="P386" s="203" t="s">
        <v>127</v>
      </c>
      <c r="Q386" s="203" t="s">
        <v>39</v>
      </c>
      <c r="R386" s="205" t="s">
        <v>283</v>
      </c>
      <c r="S386" s="205" t="s">
        <v>17</v>
      </c>
      <c r="T386" s="205" t="s">
        <v>20</v>
      </c>
      <c r="U386" s="205" t="s">
        <v>14</v>
      </c>
      <c r="V386" s="206" t="s">
        <v>63</v>
      </c>
      <c r="W386" s="207" t="s">
        <v>15</v>
      </c>
      <c r="Z386" s="220" t="s">
        <v>293</v>
      </c>
      <c r="AA386" s="219"/>
      <c r="AB386" s="184"/>
      <c r="AC386" s="221" t="s">
        <v>40</v>
      </c>
      <c r="AD386" s="203" t="s">
        <v>22</v>
      </c>
      <c r="AE386" s="203" t="s">
        <v>24</v>
      </c>
      <c r="AF386" s="203" t="s">
        <v>23</v>
      </c>
      <c r="AG386" s="203" t="s">
        <v>127</v>
      </c>
      <c r="AH386" s="203" t="s">
        <v>39</v>
      </c>
      <c r="AI386" s="205" t="s">
        <v>283</v>
      </c>
      <c r="AJ386" s="205" t="s">
        <v>17</v>
      </c>
      <c r="AK386" s="205" t="s">
        <v>20</v>
      </c>
      <c r="AL386" s="205" t="s">
        <v>14</v>
      </c>
      <c r="AM386" s="206" t="s">
        <v>63</v>
      </c>
      <c r="AN386" s="207" t="s">
        <v>15</v>
      </c>
    </row>
    <row r="387" spans="1:59" ht="15.5" x14ac:dyDescent="0.35">
      <c r="F387" s="182"/>
      <c r="G387" s="11"/>
      <c r="K387" s="218" t="s">
        <v>292</v>
      </c>
      <c r="L387" s="207" t="s">
        <v>137</v>
      </c>
      <c r="M387" s="207" t="s">
        <v>117</v>
      </c>
      <c r="N387" s="207" t="s">
        <v>110</v>
      </c>
      <c r="O387" s="207" t="s">
        <v>128</v>
      </c>
      <c r="P387" s="208" t="s">
        <v>31</v>
      </c>
      <c r="Q387" s="208" t="s">
        <v>54</v>
      </c>
      <c r="R387" s="208" t="s">
        <v>37</v>
      </c>
      <c r="S387" s="209" t="s">
        <v>141</v>
      </c>
      <c r="T387" s="210" t="s">
        <v>122</v>
      </c>
      <c r="U387" s="210" t="s">
        <v>58</v>
      </c>
      <c r="V387" s="211" t="s">
        <v>32</v>
      </c>
      <c r="W387" s="212" t="s">
        <v>34</v>
      </c>
      <c r="X387" s="198"/>
      <c r="Y387" s="200"/>
      <c r="Z387" s="220" t="s">
        <v>294</v>
      </c>
      <c r="AA387" s="219"/>
      <c r="AB387" s="186"/>
      <c r="AC387" s="222" t="s">
        <v>137</v>
      </c>
      <c r="AD387" s="207" t="s">
        <v>117</v>
      </c>
      <c r="AE387" s="207" t="s">
        <v>110</v>
      </c>
      <c r="AF387" s="207" t="s">
        <v>128</v>
      </c>
      <c r="AG387" s="208" t="s">
        <v>31</v>
      </c>
      <c r="AH387" s="208" t="s">
        <v>54</v>
      </c>
      <c r="AI387" s="208" t="s">
        <v>37</v>
      </c>
      <c r="AJ387" s="209" t="s">
        <v>141</v>
      </c>
      <c r="AK387" s="210" t="s">
        <v>122</v>
      </c>
      <c r="AL387" s="210" t="s">
        <v>58</v>
      </c>
      <c r="AM387" s="211" t="s">
        <v>32</v>
      </c>
      <c r="AN387" s="212" t="s">
        <v>34</v>
      </c>
    </row>
    <row r="388" spans="1:59" ht="15.5" x14ac:dyDescent="0.35">
      <c r="F388" s="182"/>
      <c r="G388" s="11"/>
      <c r="K388" s="218"/>
      <c r="L388" s="249" t="s">
        <v>2</v>
      </c>
      <c r="M388" s="248" t="s">
        <v>28</v>
      </c>
      <c r="N388" s="246"/>
      <c r="O388" s="246"/>
      <c r="P388" s="246"/>
      <c r="Q388" s="246"/>
      <c r="R388" s="246"/>
      <c r="S388" s="247"/>
      <c r="T388" s="247"/>
      <c r="U388" s="247"/>
      <c r="V388" s="246"/>
      <c r="W388" s="246"/>
      <c r="X388" s="198"/>
      <c r="Y388" s="200"/>
      <c r="Z388" s="220"/>
      <c r="AA388" s="219"/>
      <c r="AB388" s="249" t="s">
        <v>2</v>
      </c>
      <c r="AC388" s="248" t="s">
        <v>28</v>
      </c>
      <c r="AD388" s="246"/>
      <c r="AE388" s="246"/>
      <c r="AF388" s="246"/>
      <c r="AG388" s="246"/>
      <c r="AH388" s="246"/>
      <c r="AI388" s="246"/>
      <c r="AJ388" s="247"/>
      <c r="AK388" s="247"/>
      <c r="AL388" s="247"/>
      <c r="AM388" s="246"/>
      <c r="AN388" s="246"/>
    </row>
    <row r="389" spans="1:59" ht="15.5" x14ac:dyDescent="0.35">
      <c r="F389" s="182"/>
      <c r="G389" s="11"/>
      <c r="P389" s="227" t="s">
        <v>303</v>
      </c>
      <c r="Q389" s="227"/>
      <c r="R389" s="227" t="s">
        <v>304</v>
      </c>
      <c r="S389" s="227"/>
      <c r="T389" s="227" t="s">
        <v>305</v>
      </c>
      <c r="U389" s="227"/>
      <c r="V389" s="227" t="s">
        <v>306</v>
      </c>
      <c r="W389" s="197"/>
      <c r="X389" s="114"/>
      <c r="AE389" s="227" t="s">
        <v>303</v>
      </c>
      <c r="AF389" s="227"/>
      <c r="AG389" s="227" t="s">
        <v>304</v>
      </c>
      <c r="AH389" s="227"/>
      <c r="AI389" s="227" t="s">
        <v>305</v>
      </c>
      <c r="AJ389" s="227"/>
      <c r="AK389" s="227" t="s">
        <v>306</v>
      </c>
    </row>
    <row r="390" spans="1:59" ht="15.5" x14ac:dyDescent="0.35">
      <c r="F390" s="183"/>
      <c r="G390" s="11"/>
      <c r="J390" s="228" t="s">
        <v>302</v>
      </c>
      <c r="K390" s="229">
        <f>CORREL(C361:C370,D361:D370)</f>
        <v>-0.86296122234489492</v>
      </c>
      <c r="L390" s="230"/>
      <c r="M390" s="230"/>
      <c r="N390" s="230"/>
      <c r="O390" s="230"/>
      <c r="P390" s="231">
        <f>K390/SQRT((1-K390^2)/(V390-2))</f>
        <v>-4.830728489655721</v>
      </c>
      <c r="Q390" s="231"/>
      <c r="R390" s="232">
        <f>TDIST(ABS(P390), (V390-2), 2)</f>
        <v>1.3034219309236384E-3</v>
      </c>
      <c r="S390" s="231"/>
      <c r="T390" s="231">
        <f>_xlfn.T.INV.2T(0.05, (V390-2))</f>
        <v>2.3060041352041671</v>
      </c>
      <c r="U390" s="231"/>
      <c r="V390" s="233">
        <v>10</v>
      </c>
      <c r="Y390" s="228" t="s">
        <v>302</v>
      </c>
      <c r="Z390" s="229">
        <f>CORREL(B361:B370,D361:D370)</f>
        <v>-0.80290412955686907</v>
      </c>
      <c r="AA390" s="230"/>
      <c r="AB390" s="230"/>
      <c r="AC390" s="230"/>
      <c r="AD390" s="230"/>
      <c r="AE390" s="231">
        <f>Z390/SQRT((1-Z390^2)/(AK390-2))</f>
        <v>-3.8096370861156368</v>
      </c>
      <c r="AF390" s="231"/>
      <c r="AG390" s="232">
        <f>TDIST(ABS(AE390), (AK390-2), 2)</f>
        <v>5.1653006003688877E-3</v>
      </c>
      <c r="AH390" s="231"/>
      <c r="AI390" s="231">
        <f>_xlfn.T.INV.2T(0.05, (AK390-2))</f>
        <v>2.3060041352041671</v>
      </c>
      <c r="AJ390" s="231"/>
      <c r="AK390" s="233">
        <v>10</v>
      </c>
    </row>
    <row r="391" spans="1:59" ht="15.5" x14ac:dyDescent="0.35">
      <c r="K391" s="16" t="s">
        <v>329</v>
      </c>
      <c r="L391" s="16"/>
      <c r="M391" s="16"/>
      <c r="O391" s="16"/>
      <c r="P391" s="16"/>
      <c r="Q391" s="16"/>
      <c r="R391" s="16"/>
      <c r="S391" s="16"/>
      <c r="T391" s="16"/>
      <c r="U391" s="195"/>
      <c r="V391" s="196"/>
      <c r="X391" s="199"/>
      <c r="Z391" s="16" t="s">
        <v>329</v>
      </c>
    </row>
    <row r="392" spans="1:59" x14ac:dyDescent="0.35">
      <c r="K392" t="s">
        <v>330</v>
      </c>
      <c r="Z392" t="s">
        <v>333</v>
      </c>
    </row>
    <row r="393" spans="1:59" ht="15.5" x14ac:dyDescent="0.35">
      <c r="K393" t="s">
        <v>331</v>
      </c>
      <c r="O393" s="16"/>
      <c r="P393" s="16"/>
      <c r="Q393" s="16"/>
      <c r="R393" s="16"/>
      <c r="S393" s="16"/>
      <c r="T393" s="16"/>
      <c r="U393" s="195"/>
      <c r="V393" s="196"/>
      <c r="X393" s="199"/>
      <c r="Z393" t="s">
        <v>331</v>
      </c>
    </row>
    <row r="394" spans="1:59" x14ac:dyDescent="0.35">
      <c r="K394" t="s">
        <v>332</v>
      </c>
      <c r="Z394" t="s">
        <v>334</v>
      </c>
    </row>
    <row r="395" spans="1:59" x14ac:dyDescent="0.35">
      <c r="K395" t="s">
        <v>335</v>
      </c>
      <c r="Z395" t="s">
        <v>335</v>
      </c>
    </row>
    <row r="398" spans="1:59" ht="26" x14ac:dyDescent="0.35">
      <c r="A398" s="5"/>
      <c r="B398" s="256" t="s">
        <v>317</v>
      </c>
      <c r="C398" s="5"/>
      <c r="D398" s="5"/>
      <c r="E398" s="5"/>
      <c r="F398" s="5"/>
      <c r="G398" s="5"/>
      <c r="H398" s="5"/>
      <c r="I398" s="5"/>
      <c r="J398" s="5"/>
      <c r="K398" s="12"/>
      <c r="L398" s="12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</row>
  </sheetData>
  <hyperlinks>
    <hyperlink ref="B213" r:id="rId1" location="Europe" display="https://wiki2.org/en/List_of_cities_by_sunshine_duration - Europe" xr:uid="{2C4EE56F-C16A-433B-8152-D7441EF8E8E5}"/>
    <hyperlink ref="B214" r:id="rId2" xr:uid="{F305DC13-7ADB-4B9A-9919-1B530652642B}"/>
    <hyperlink ref="B215" r:id="rId3" xr:uid="{04C3DABC-A25D-45BA-8DD3-CDD0242BCB19}"/>
    <hyperlink ref="B218" r:id="rId4" xr:uid="{B79915DF-AF03-433A-9453-82003BA97BFB}"/>
    <hyperlink ref="B132" r:id="rId5" xr:uid="{DA4868F6-F40D-44DE-A69D-552B5F1F7AC8}"/>
    <hyperlink ref="B134" r:id="rId6" xr:uid="{3EBDC90F-4193-4BB8-BA27-897CF0B34D77}"/>
    <hyperlink ref="B133" r:id="rId7" location="IMF_estimates_between_2010_and_2019" display="https://en.wikipedia.org/wiki/List_of_countries_by_past_and_projected_GDP_(PPP)_per_capita - IMF_estimates_between_2010_and_2019" xr:uid="{576F439D-01F1-41DA-866D-313404F5BE5C}"/>
    <hyperlink ref="B216" r:id="rId8" location="IMF_estimates_between_2010_and_2019" display="https://en.wikipedia.org/wiki/List_of_countries_by_past_and_projected_GDP_(PPP)_per_capita - IMF_estimates_between_2010_and_2019" xr:uid="{9885357C-A369-4250-AEFA-3322C4B57ACF}"/>
    <hyperlink ref="B217" r:id="rId9" xr:uid="{868E61E0-D19D-4D65-A272-221AE6B1BC36}"/>
    <hyperlink ref="B135" r:id="rId10" xr:uid="{D62E6A6E-3DD3-499D-92E5-7E0AD810544E}"/>
    <hyperlink ref="B212" r:id="rId11" xr:uid="{75BD64E7-33BE-467B-976F-3250D422E637}"/>
    <hyperlink ref="B331" r:id="rId12" xr:uid="{A76D9018-ED22-484A-A7B5-4187EA5005C0}"/>
    <hyperlink ref="AW277" r:id="rId13" display="https://en.wikipedia.org/wiki/Sunshine_duration" xr:uid="{3C444847-5858-4E32-BC97-B5A72D7F238A}"/>
    <hyperlink ref="AD323" r:id="rId14" xr:uid="{91E107E2-06DF-4039-B971-A9F737399D47}"/>
    <hyperlink ref="J74:N74" r:id="rId15" display="https://en.wikipedia.org/wiki/Importance_of_religion_by_country" xr:uid="{FCC65421-B726-483F-A3AF-74DC2249DE9B}"/>
    <hyperlink ref="J75" r:id="rId16" xr:uid="{87960B1F-96D7-47E6-A8E9-D239357E7721}"/>
    <hyperlink ref="J76" r:id="rId17" xr:uid="{D422999A-3341-4940-BA61-095F3DA518E4}"/>
  </hyperlinks>
  <pageMargins left="0.7" right="0.7" top="0.75" bottom="0.75" header="0.3" footer="0.3"/>
  <pageSetup paperSize="9" orientation="portrait" r:id="rId18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West</dc:creator>
  <cp:lastModifiedBy>Andrew West</cp:lastModifiedBy>
  <dcterms:created xsi:type="dcterms:W3CDTF">2019-09-16T14:40:22Z</dcterms:created>
  <dcterms:modified xsi:type="dcterms:W3CDTF">2020-11-08T16:22:05Z</dcterms:modified>
</cp:coreProperties>
</file>